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6/1_Helmikuu/"/>
    </mc:Choice>
  </mc:AlternateContent>
  <xr:revisionPtr revIDLastSave="0" documentId="8_{94DCE0C0-5BBB-403B-8EEF-A21351DA8CAD}" xr6:coauthVersionLast="47" xr6:coauthVersionMax="47" xr10:uidLastSave="{00000000-0000-0000-0000-000000000000}"/>
  <bookViews>
    <workbookView xWindow="1125" yWindow="1125" windowWidth="21600" windowHeight="12645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'B.1&amp;2'!$A$1:$K$54</definedName>
    <definedName name="_xlnm.Print_Area" localSheetId="4">'C.1&amp;2'!$A$1:$L$42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5" l="1"/>
  <c r="O31" i="5"/>
  <c r="P30" i="5"/>
  <c r="O30" i="5"/>
  <c r="N30" i="5"/>
  <c r="N31" i="5" s="1"/>
  <c r="M30" i="5"/>
  <c r="M31" i="5" s="1"/>
  <c r="L30" i="5"/>
  <c r="L31" i="5" s="1"/>
  <c r="K30" i="5"/>
  <c r="K31" i="5" s="1"/>
  <c r="J30" i="5"/>
  <c r="J31" i="5" s="1"/>
  <c r="P28" i="5"/>
  <c r="O28" i="5"/>
  <c r="N28" i="5"/>
  <c r="M28" i="5"/>
  <c r="L28" i="5"/>
  <c r="K28" i="5"/>
  <c r="J28" i="5"/>
  <c r="P25" i="5"/>
  <c r="O25" i="5"/>
  <c r="N25" i="5"/>
  <c r="M25" i="5"/>
  <c r="L25" i="5"/>
  <c r="K25" i="5"/>
  <c r="J25" i="5"/>
  <c r="P22" i="5"/>
  <c r="O22" i="5"/>
  <c r="N22" i="5"/>
  <c r="M22" i="5"/>
  <c r="L22" i="5"/>
  <c r="K22" i="5"/>
  <c r="J22" i="5"/>
  <c r="P19" i="5"/>
  <c r="O19" i="5"/>
  <c r="N19" i="5"/>
  <c r="M19" i="5"/>
  <c r="L19" i="5"/>
  <c r="K19" i="5"/>
  <c r="J19" i="5"/>
  <c r="P16" i="5"/>
  <c r="O16" i="5"/>
  <c r="N16" i="5"/>
  <c r="M16" i="5"/>
  <c r="M32" i="5" s="1"/>
  <c r="L16" i="5"/>
  <c r="L32" i="5" s="1"/>
  <c r="K16" i="5"/>
  <c r="K32" i="5" s="1"/>
  <c r="J16" i="5"/>
  <c r="J32" i="5" s="1"/>
  <c r="J33" i="5" s="1"/>
  <c r="P13" i="5"/>
  <c r="O13" i="5"/>
  <c r="N13" i="5"/>
  <c r="M13" i="5"/>
  <c r="L13" i="5"/>
  <c r="K13" i="5"/>
  <c r="J13" i="5"/>
  <c r="P10" i="5"/>
  <c r="O10" i="5"/>
  <c r="N10" i="5"/>
  <c r="M10" i="5"/>
  <c r="L10" i="5"/>
  <c r="K10" i="5"/>
  <c r="J10" i="5"/>
  <c r="P7" i="5"/>
  <c r="P32" i="5" s="1"/>
  <c r="O7" i="5"/>
  <c r="O32" i="5" s="1"/>
  <c r="N7" i="5"/>
  <c r="N32" i="5" s="1"/>
  <c r="N33" i="5" s="1"/>
  <c r="M7" i="5"/>
  <c r="L7" i="5"/>
  <c r="K7" i="5"/>
  <c r="J7" i="5"/>
  <c r="P25" i="6"/>
  <c r="P26" i="6"/>
  <c r="P27" i="6"/>
  <c r="O25" i="6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P28" i="6" l="1"/>
  <c r="O33" i="5"/>
  <c r="P33" i="5"/>
  <c r="K33" i="5"/>
  <c r="L33" i="5"/>
  <c r="M33" i="5"/>
  <c r="O28" i="6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<sst xmlns="http://schemas.openxmlformats.org/spreadsheetml/2006/main" count="244" uniqueCount="145">
  <si>
    <t>2025**</t>
  </si>
  <si>
    <t>2026**</t>
  </si>
  <si>
    <t>2027**</t>
  </si>
  <si>
    <t>KOKO MAA ,  Milj.€</t>
  </si>
  <si>
    <t xml:space="preserve"> </t>
  </si>
  <si>
    <t>2028**</t>
  </si>
  <si>
    <t>2029**</t>
  </si>
  <si>
    <t>2030**</t>
  </si>
  <si>
    <t>KOMMUNALSKATTENS SKATTEGRUND</t>
  </si>
  <si>
    <t>FÖRVÄRVSINKOMSTER</t>
  </si>
  <si>
    <t>Löneinkomster sammanlagt</t>
  </si>
  <si>
    <t>Ändring %</t>
  </si>
  <si>
    <t>Pensionsinkomster</t>
  </si>
  <si>
    <t>Arbetslöshetsskydd</t>
  </si>
  <si>
    <t xml:space="preserve">Övr. sociala förmåner </t>
  </si>
  <si>
    <t>Jord och skogsbruk</t>
  </si>
  <si>
    <t>Näringsverksamhet + övriga ink.</t>
  </si>
  <si>
    <t>FÖRVÄRVSINK. SAMMANL.</t>
  </si>
  <si>
    <t>AVDRAG</t>
  </si>
  <si>
    <t>Löntagarnas obl.premier</t>
  </si>
  <si>
    <t xml:space="preserve"> % av lönerna</t>
  </si>
  <si>
    <t>Avdrag för resekostnader</t>
  </si>
  <si>
    <t>Övr.avdrag för ink.förvärv</t>
  </si>
  <si>
    <t>Pensionsinkomstavdrag</t>
  </si>
  <si>
    <t xml:space="preserve"> % av pensionerna</t>
  </si>
  <si>
    <t>Förvärvsinkomstavdrag</t>
  </si>
  <si>
    <t>Grundavdrag</t>
  </si>
  <si>
    <t>Friv. pens.premier + övr. avdrag</t>
  </si>
  <si>
    <t>AVDRAG SAMMANLAGT</t>
  </si>
  <si>
    <t>Avdragsgrad, %</t>
  </si>
  <si>
    <t>Förvärvsinkomst - avdrag</t>
  </si>
  <si>
    <t>HELA LANDET , Milj. €</t>
  </si>
  <si>
    <t>KOMMUNALSKATT SOM SKALL BETALAS</t>
  </si>
  <si>
    <t>SKATTEÅR</t>
  </si>
  <si>
    <t>Inkomstskattesats , vägt m-värde</t>
  </si>
  <si>
    <t>SKATT  (på basis av inkomst)</t>
  </si>
  <si>
    <t>Arbetsinkomstavdrag</t>
  </si>
  <si>
    <t>Övriga avdrag från skatten</t>
  </si>
  <si>
    <t>Avdrag från skatten sammanlagt</t>
  </si>
  <si>
    <t>DEBITERAS</t>
  </si>
  <si>
    <t>Inflyter inte</t>
  </si>
  <si>
    <t>INFLYTER UNDER TRE ÅR</t>
  </si>
  <si>
    <t>Beskattningsbar inkomst, milj EUR</t>
  </si>
  <si>
    <t>Invånarantal vid årets början</t>
  </si>
  <si>
    <t>Beskattningsbar ink./Invånare</t>
  </si>
  <si>
    <t>Effektiv skattegrad</t>
  </si>
  <si>
    <t>REDOVISNING AV KOMMUNALSKATT</t>
  </si>
  <si>
    <t>REDOV. FÖR BUDGETÅRET</t>
  </si>
  <si>
    <t>Inflyter i hela landet</t>
  </si>
  <si>
    <t xml:space="preserve"> Kommungruppens andel</t>
  </si>
  <si>
    <t xml:space="preserve">   Under BU-året redovisas</t>
  </si>
  <si>
    <t xml:space="preserve">   Uppsk. korr. av gruppandelen</t>
  </si>
  <si>
    <t>Redov. till kommunerna för BU-året</t>
  </si>
  <si>
    <t>Andel av debiteringen, %</t>
  </si>
  <si>
    <t>REDOVISAS FÖR FÖREG. ÅR</t>
  </si>
  <si>
    <t>Förskott (januari - oktober)</t>
  </si>
  <si>
    <t>Redosvisas i nov-dec.</t>
  </si>
  <si>
    <t>För föregående år sammanlagt</t>
  </si>
  <si>
    <t>REDOVISAS FÖR ÅR t-2</t>
  </si>
  <si>
    <t>Tilläggsskatter + övr.redovisn.</t>
  </si>
  <si>
    <t>REDOVISNINGAR FÖR TID.ÅR</t>
  </si>
  <si>
    <t>Övriga redovisningar</t>
  </si>
  <si>
    <t>REDOVISNINGAR SAMMANLAGT</t>
  </si>
  <si>
    <t>SAMFUNDSSKATT SOM SKALL BETALAS</t>
  </si>
  <si>
    <t>BESKATTNINGSBAR INKOMST</t>
  </si>
  <si>
    <t>Ändring%</t>
  </si>
  <si>
    <t>Samfundsskatteprocent</t>
  </si>
  <si>
    <t>SKATT SOM SKALL BETALAS</t>
  </si>
  <si>
    <t>Kommungruppens andel</t>
  </si>
  <si>
    <t xml:space="preserve">KOMMUNERNAS ANDEL </t>
  </si>
  <si>
    <t>Kommunernas andel, exkl. Åland</t>
  </si>
  <si>
    <t>Åländska kommunernas andel</t>
  </si>
  <si>
    <t>REDOVISNING AV SAMFUNDSSKATT</t>
  </si>
  <si>
    <t>REDOVISNINGSÅR</t>
  </si>
  <si>
    <t>Redovisas för år 1998</t>
  </si>
  <si>
    <t>Redovisas för år 1999</t>
  </si>
  <si>
    <t>Redovisas för år 2000</t>
  </si>
  <si>
    <t>Redovisas för år 2001</t>
  </si>
  <si>
    <t>Redovisas för år 2002</t>
  </si>
  <si>
    <t>Redovisas för år 2003</t>
  </si>
  <si>
    <t>Redovisas för år 2004</t>
  </si>
  <si>
    <t>Redovisas för år 2005</t>
  </si>
  <si>
    <t>Redovisas för år 2006</t>
  </si>
  <si>
    <t>Redovisas för år 2007</t>
  </si>
  <si>
    <t>Redovisas för år 2008</t>
  </si>
  <si>
    <t>Redovisas för år 2009</t>
  </si>
  <si>
    <t>Redovisas för år 2010</t>
  </si>
  <si>
    <t>Redovisas för år 2011</t>
  </si>
  <si>
    <t>Redovisas för år 2012</t>
  </si>
  <si>
    <t>Redovisas för år 2013</t>
  </si>
  <si>
    <t>Redovisas för år 2014</t>
  </si>
  <si>
    <t>Redovisas för år 2015</t>
  </si>
  <si>
    <t>Redovisas för år 2016</t>
  </si>
  <si>
    <t>Redovisas för år 2017</t>
  </si>
  <si>
    <t>Redovisas för år 2018</t>
  </si>
  <si>
    <t>Redovisas för år 2019</t>
  </si>
  <si>
    <t>Redovisas för år 2020</t>
  </si>
  <si>
    <t>Redovisas för år 2021</t>
  </si>
  <si>
    <t>Redovisas för år 2022</t>
  </si>
  <si>
    <t>Redovisas för år 2023</t>
  </si>
  <si>
    <t>Redovisas för år 2024</t>
  </si>
  <si>
    <t>Redovisas för år 2025</t>
  </si>
  <si>
    <t>Redovisas för år 2026</t>
  </si>
  <si>
    <t>Redovisas för år 2027</t>
  </si>
  <si>
    <t>Redovisas för år 2028</t>
  </si>
  <si>
    <t>Redovisas för år 2029</t>
  </si>
  <si>
    <t>Redovisas för år 2030</t>
  </si>
  <si>
    <t>Redovisas för år 2031</t>
  </si>
  <si>
    <t>FASTIGHETSSKATTENS SKATTEGRUND</t>
  </si>
  <si>
    <t>BESKATTNINGSVÄRDEN och SKATTESATSER</t>
  </si>
  <si>
    <t>Allmän fast.sk.% underställda</t>
  </si>
  <si>
    <t xml:space="preserve">  jordområden</t>
  </si>
  <si>
    <t>SKATT</t>
  </si>
  <si>
    <t xml:space="preserve">  byggnader</t>
  </si>
  <si>
    <t>Byggn.för stadigv.bostad</t>
  </si>
  <si>
    <t>Övriga bostadsbyggnader</t>
  </si>
  <si>
    <t>Skatte % (0,80 -1,55 / 0,93-1,80 / 0,93-2,00)</t>
  </si>
  <si>
    <t>Kraftverk</t>
  </si>
  <si>
    <t>Skatte %       (0,93-3,10)</t>
  </si>
  <si>
    <r>
      <t xml:space="preserve">Skatte % (0,32-0,75 / 0,37-0,80 / 0,41-0,90 // </t>
    </r>
    <r>
      <rPr>
        <b/>
        <i/>
        <sz val="8"/>
        <rFont val="Work Sans"/>
      </rPr>
      <t>0,41-1,00</t>
    </r>
    <r>
      <rPr>
        <i/>
        <sz val="8"/>
        <rFont val="Work Sans"/>
      </rPr>
      <t>)</t>
    </r>
  </si>
  <si>
    <r>
      <t xml:space="preserve">Skatte %  (0,60-1,35 / 0,80-1,55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</si>
  <si>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r>
      <t xml:space="preserve">Skatte %  (0,60-1,35 / 0,80-1,55 / 0,93-1,80 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</si>
  <si>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Allmännyttiga samfund (marken)</t>
  </si>
  <si>
    <t>Skatte %</t>
  </si>
  <si>
    <t>Allmännyttiga samfund (byggnader)</t>
  </si>
  <si>
    <t>Obebygd byggnadsplats</t>
  </si>
  <si>
    <t>Skatte %  (1,00-3,00 /1,00-4,00 / 2,00-6,00)</t>
  </si>
  <si>
    <t>Beskattningsvärden sammanlagt</t>
  </si>
  <si>
    <t>Förändring %</t>
  </si>
  <si>
    <t>SKALL BETALAS</t>
  </si>
  <si>
    <t>REDOVISNING AV FASTIGHETSSKATT</t>
  </si>
  <si>
    <t>Redovisning för BU-året</t>
  </si>
  <si>
    <t>Redovisning för föreg.år</t>
  </si>
  <si>
    <t>Tidigare år sammanlagt</t>
  </si>
  <si>
    <t>KOMMUNERNAS SKATTEINKOMSTER SAMMANLAGT</t>
  </si>
  <si>
    <t>Skatteslag</t>
  </si>
  <si>
    <t>Kommunalskatt</t>
  </si>
  <si>
    <t>Samfundsskatt</t>
  </si>
  <si>
    <t>Fastighetsskatt</t>
  </si>
  <si>
    <t>SKATTEINKOMSTER</t>
  </si>
  <si>
    <t>Konsumentprisindex, 2005=100</t>
  </si>
  <si>
    <t>Förändring i konsumentprisindex, %</t>
  </si>
  <si>
    <t>Prisindex för basservice, 2005= 100</t>
  </si>
  <si>
    <t>Förändring i prisindex för basservice, %</t>
  </si>
  <si>
    <t>Prisindex för basservice, 2016=1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</si>
</sst>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78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  <xf numFmtId="3" fontId="36" fillId="34" borderId="0" xfId="0" applyNumberFormat="1" applyFont="1" applyFill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3" fontId="41" fillId="0" borderId="17" xfId="0" applyNumberFormat="1" applyFont="1" applyBorder="1"/>
    <xf numFmtId="3" fontId="36" fillId="36" borderId="8" xfId="0" applyNumberFormat="1" applyFont="1" applyFill="1" applyBorder="1"/>
    <xf numFmtId="0" fontId="41" fillId="34" borderId="17" xfId="3" applyFont="1" applyFill="1" applyBorder="1"/>
    <xf numFmtId="3" fontId="41" fillId="34" borderId="17" xfId="3" applyNumberFormat="1" applyFont="1" applyFill="1" applyBorder="1"/>
    <xf numFmtId="3" fontId="36" fillId="34" borderId="11" xfId="0" applyNumberFormat="1" applyFont="1" applyFill="1" applyBorder="1"/>
    <xf numFmtId="3" fontId="36" fillId="0" borderId="11" xfId="0" applyNumberFormat="1" applyFont="1" applyBorder="1"/>
    <xf numFmtId="3" fontId="41" fillId="34" borderId="11" xfId="0" applyNumberFormat="1" applyFont="1" applyFill="1" applyBorder="1"/>
    <xf numFmtId="0" fontId="46" fillId="32" borderId="25" xfId="28" applyFont="1" applyFill="1" applyBorder="1" applyAlignment="1">
      <alignment horizontal="right"/>
    </xf>
    <xf numFmtId="3" fontId="41" fillId="36" borderId="8" xfId="0" applyNumberFormat="1" applyFont="1" applyFill="1" applyBorder="1"/>
    <xf numFmtId="3" fontId="48" fillId="25" borderId="8" xfId="2" applyNumberFormat="1" applyFont="1" applyBorder="1"/>
    <xf numFmtId="4" fontId="49" fillId="36" borderId="8" xfId="2" applyNumberFormat="1" applyFont="1" applyFill="1" applyBorder="1"/>
    <xf numFmtId="3" fontId="48" fillId="36" borderId="8" xfId="2" applyNumberFormat="1" applyFont="1" applyFill="1" applyBorder="1"/>
    <xf numFmtId="2" fontId="50" fillId="0" borderId="8" xfId="0" applyNumberFormat="1" applyFont="1" applyBorder="1"/>
    <xf numFmtId="3" fontId="51" fillId="0" borderId="8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2" fontId="52" fillId="0" borderId="8" xfId="0" applyNumberFormat="1" applyFont="1" applyBorder="1"/>
    <xf numFmtId="1" fontId="51" fillId="0" borderId="8" xfId="0" applyNumberFormat="1" applyFont="1" applyBorder="1"/>
    <xf numFmtId="0" fontId="51" fillId="0" borderId="8" xfId="0" applyFont="1" applyBorder="1"/>
    <xf numFmtId="3" fontId="49" fillId="25" borderId="8" xfId="2" applyNumberFormat="1" applyFont="1" applyBorder="1"/>
    <xf numFmtId="165" fontId="52" fillId="0" borderId="11" xfId="0" applyNumberFormat="1" applyFont="1" applyBorder="1"/>
    <xf numFmtId="3" fontId="49" fillId="25" borderId="17" xfId="2" applyNumberFormat="1" applyFont="1" applyBorder="1"/>
    <xf numFmtId="165" fontId="52" fillId="0" borderId="8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Work Sans" panose="00000500000000000000" pitchFamily="2" charset="0"/>
              </a:rPr>
              <a:t>Kommunernas reella skatteinkomster                              2016-2030**</a:t>
            </a:r>
            <a:r>
              <a:rPr lang="fi-FI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Work Sans" panose="00000500000000000000" pitchFamily="2" charset="0"/>
              </a:rPr>
              <a:t>                                                                    </a:t>
            </a:r>
            <a:r>
              <a:rPr lang="fi-FI" sz="1100" baseline="0"/>
              <a:t>( 2016 års priser, prisindex för,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Kommunalskatt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S.1!$B$25:$P$25</c:f>
              <c:numCache>
                <c:formatCode>0</c:formatCode>
                <c:ptCount val="15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8634.7755128103581</c:v>
                </c:pt>
                <c:pt idx="10">
                  <c:v>8907.9431270583609</c:v>
                </c:pt>
                <c:pt idx="11">
                  <c:v>9074.6776210920871</c:v>
                </c:pt>
                <c:pt idx="12">
                  <c:v>9224.0652165172269</c:v>
                </c:pt>
                <c:pt idx="13">
                  <c:v>9447.2472100947143</c:v>
                </c:pt>
                <c:pt idx="14">
                  <c:v>9582.0407705978068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Samfundsskatt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2003.0194697465197</c:v>
                </c:pt>
                <c:pt idx="11">
                  <c:v>1981.7312366352148</c:v>
                </c:pt>
                <c:pt idx="12">
                  <c:v>1978.8931506538706</c:v>
                </c:pt>
                <c:pt idx="13">
                  <c:v>1976.7769372383059</c:v>
                </c:pt>
                <c:pt idx="14">
                  <c:v>1978.4780538481302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Fastighetsskatt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2003.0194697465197</c:v>
                </c:pt>
                <c:pt idx="11">
                  <c:v>1981.7312366352148</c:v>
                </c:pt>
                <c:pt idx="12">
                  <c:v>1978.8931506538706</c:v>
                </c:pt>
                <c:pt idx="13">
                  <c:v>1976.7769372383059</c:v>
                </c:pt>
                <c:pt idx="14">
                  <c:v>1978.4780538481302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Beloppen anges i löpande priser, inflationen har inte eliminerats</a:t>
          </a:r>
        </a:p>
      </xdr:txBody>
    </xdr:sp>
    <xdr:clientData/>
  </xdr:twoCellAnchor>
  <xdr:twoCellAnchor>
    <xdr:from>
      <xdr:col>0</xdr:col>
      <xdr:colOff>0</xdr:colOff>
      <xdr:row>19</xdr:row>
      <xdr:rowOff>198754</xdr:rowOff>
    </xdr:from>
    <xdr:to>
      <xdr:col>16</xdr:col>
      <xdr:colOff>17780</xdr:colOff>
      <xdr:row>36</xdr:row>
      <xdr:rowOff>142240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P35"/>
  <sheetViews>
    <sheetView tabSelected="1" zoomScaleNormal="100" workbookViewId="0"/>
  </sheetViews>
  <sheetFormatPr defaultColWidth="8.7109375" defaultRowHeight="18" customHeight="1"/>
  <cols>
    <col min="1" max="1" width="27.71093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6" ht="18" customHeight="1">
      <c r="A2" s="90" t="s">
        <v>9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0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6" ht="18" customHeight="1">
      <c r="A3" s="94" t="s">
        <v>10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110630.33439</v>
      </c>
      <c r="K3" s="94">
        <v>113000</v>
      </c>
      <c r="L3" s="94">
        <v>117200</v>
      </c>
      <c r="M3" s="94">
        <v>121900</v>
      </c>
      <c r="N3" s="94">
        <v>126800</v>
      </c>
      <c r="O3" s="94">
        <v>131700</v>
      </c>
      <c r="P3" s="94">
        <v>136600</v>
      </c>
    </row>
    <row r="4" spans="1:16" ht="18" customHeight="1">
      <c r="A4" s="2" t="s">
        <v>11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4">
        <v>2.4162284600071304</v>
      </c>
      <c r="K4" s="148">
        <v>2.1419673212288437</v>
      </c>
      <c r="L4" s="4">
        <v>3.7168141592920367</v>
      </c>
      <c r="M4" s="4">
        <v>4.0102389078498391</v>
      </c>
      <c r="N4" s="4">
        <v>4.0196882690730185</v>
      </c>
      <c r="O4" s="4">
        <v>3.8643533123028373</v>
      </c>
      <c r="P4" s="4">
        <v>3.7205770690964313</v>
      </c>
    </row>
    <row r="5" spans="1:16" ht="18" customHeight="1">
      <c r="A5" s="94" t="s">
        <v>12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40331.160037000001</v>
      </c>
      <c r="K5" s="94">
        <v>41180</v>
      </c>
      <c r="L5" s="94">
        <v>41760</v>
      </c>
      <c r="M5" s="94">
        <v>42890</v>
      </c>
      <c r="N5" s="94">
        <v>44130</v>
      </c>
      <c r="O5" s="94">
        <v>45630</v>
      </c>
      <c r="P5" s="94">
        <v>47000</v>
      </c>
    </row>
    <row r="6" spans="1:16" ht="18" customHeight="1">
      <c r="A6" s="2" t="s">
        <v>11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4">
        <v>6.2938344949040603</v>
      </c>
      <c r="K6" s="148">
        <v>2.1046752987547768</v>
      </c>
      <c r="L6" s="4">
        <v>1.4084507042253502</v>
      </c>
      <c r="M6" s="4">
        <v>2.7059386973180111</v>
      </c>
      <c r="N6" s="4">
        <v>2.8911168104453155</v>
      </c>
      <c r="O6" s="4">
        <v>3.3990482664853827</v>
      </c>
      <c r="P6" s="4">
        <v>3.0024106947183826</v>
      </c>
    </row>
    <row r="7" spans="1:16" ht="18" customHeight="1">
      <c r="A7" s="94" t="s">
        <v>13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3949.8236259999999</v>
      </c>
      <c r="K7" s="94">
        <v>3860</v>
      </c>
      <c r="L7" s="94">
        <v>3690</v>
      </c>
      <c r="M7" s="94">
        <v>3450</v>
      </c>
      <c r="N7" s="94">
        <v>3410</v>
      </c>
      <c r="O7" s="94">
        <v>3380</v>
      </c>
      <c r="P7" s="94">
        <v>3380</v>
      </c>
    </row>
    <row r="8" spans="1:16" ht="18" customHeight="1">
      <c r="A8" s="2" t="s">
        <v>11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4">
        <v>4.4483078246236429</v>
      </c>
      <c r="K8" s="148">
        <v>-2.2741173911849932</v>
      </c>
      <c r="L8" s="4">
        <v>-4.4041450777202122</v>
      </c>
      <c r="M8" s="4">
        <v>-6.5040650406504081</v>
      </c>
      <c r="N8" s="4">
        <v>-1.1594202898550732</v>
      </c>
      <c r="O8" s="4">
        <v>-0.87976539589442737</v>
      </c>
      <c r="P8" s="4">
        <v>0</v>
      </c>
    </row>
    <row r="9" spans="1:16" ht="18" customHeight="1">
      <c r="A9" s="94" t="s">
        <v>14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3070.0496909999997</v>
      </c>
      <c r="K9" s="94">
        <v>3120</v>
      </c>
      <c r="L9" s="94">
        <v>3220</v>
      </c>
      <c r="M9" s="94">
        <v>3270</v>
      </c>
      <c r="N9" s="94">
        <v>3330</v>
      </c>
      <c r="O9" s="94">
        <v>3410</v>
      </c>
      <c r="P9" s="94">
        <v>3490</v>
      </c>
    </row>
    <row r="10" spans="1:16" ht="18" customHeight="1">
      <c r="A10" s="2" t="s">
        <v>11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5.1027691405973075</v>
      </c>
      <c r="K10" s="4">
        <v>1.6270195608374616</v>
      </c>
      <c r="L10" s="4">
        <v>3.2051282051282159</v>
      </c>
      <c r="M10" s="4">
        <v>1.552795031055898</v>
      </c>
      <c r="N10" s="4">
        <v>1.8348623853210899</v>
      </c>
      <c r="O10" s="4">
        <v>2.4024024024023927</v>
      </c>
      <c r="P10" s="4">
        <v>2.346041055718473</v>
      </c>
    </row>
    <row r="11" spans="1:16" ht="18" customHeight="1">
      <c r="A11" s="94" t="s">
        <v>15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551.22177299999998</v>
      </c>
      <c r="K11" s="94">
        <v>610</v>
      </c>
      <c r="L11" s="94">
        <v>560</v>
      </c>
      <c r="M11" s="94">
        <v>560</v>
      </c>
      <c r="N11" s="94">
        <v>560</v>
      </c>
      <c r="O11" s="94">
        <v>560</v>
      </c>
      <c r="P11" s="94">
        <v>560</v>
      </c>
    </row>
    <row r="12" spans="1:16" ht="18" customHeight="1">
      <c r="A12" s="2" t="s">
        <v>11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-9.7255212171192262</v>
      </c>
      <c r="K12" s="4">
        <v>10.66326293319333</v>
      </c>
      <c r="L12" s="4">
        <v>-8.1967213114754074</v>
      </c>
      <c r="M12" s="4">
        <v>0</v>
      </c>
      <c r="N12" s="4">
        <v>0</v>
      </c>
      <c r="O12" s="4">
        <v>0</v>
      </c>
      <c r="P12" s="4">
        <v>0</v>
      </c>
    </row>
    <row r="13" spans="1:16" ht="18" customHeight="1">
      <c r="A13" s="94" t="s">
        <v>16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5920.9352669999807</v>
      </c>
      <c r="K13" s="94">
        <v>5990</v>
      </c>
      <c r="L13" s="94">
        <v>6190</v>
      </c>
      <c r="M13" s="94">
        <v>6420</v>
      </c>
      <c r="N13" s="94">
        <v>6640</v>
      </c>
      <c r="O13" s="94">
        <v>6860</v>
      </c>
      <c r="P13" s="94">
        <v>7080</v>
      </c>
    </row>
    <row r="14" spans="1:16" ht="18" customHeight="1" thickBot="1">
      <c r="A14" s="6" t="s">
        <v>11</v>
      </c>
      <c r="B14" s="8">
        <v>3.6743329400086511</v>
      </c>
      <c r="C14" s="8">
        <v>-0.94828077853447157</v>
      </c>
      <c r="D14" s="8">
        <v>1.1293630767111651</v>
      </c>
      <c r="E14" s="8">
        <v>3.7447796182026982</v>
      </c>
      <c r="F14" s="8">
        <v>-3.2131849970310045</v>
      </c>
      <c r="G14" s="8">
        <v>6.2123421822319003</v>
      </c>
      <c r="H14" s="8">
        <v>4.2906150136648336</v>
      </c>
      <c r="I14" s="8">
        <v>0.42013921280537048</v>
      </c>
      <c r="J14" s="8">
        <v>2.4697615354589919</v>
      </c>
      <c r="K14" s="8">
        <v>1.166449722646834</v>
      </c>
      <c r="L14" s="8">
        <v>3.3388981636060189</v>
      </c>
      <c r="M14" s="8">
        <v>3.7156704361873905</v>
      </c>
      <c r="N14" s="8">
        <v>3.4267912772585563</v>
      </c>
      <c r="O14" s="8">
        <v>3.3132530120481896</v>
      </c>
      <c r="P14" s="8">
        <v>3.2069970845481022</v>
      </c>
    </row>
    <row r="15" spans="1:16" ht="18" customHeight="1" thickTop="1">
      <c r="A15" s="95" t="s">
        <v>17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164453.52478399998</v>
      </c>
      <c r="K15" s="95">
        <v>167760</v>
      </c>
      <c r="L15" s="95">
        <v>172620</v>
      </c>
      <c r="M15" s="95">
        <v>178490</v>
      </c>
      <c r="N15" s="95">
        <v>184870</v>
      </c>
      <c r="O15" s="95">
        <v>191540</v>
      </c>
      <c r="P15" s="95">
        <v>198110</v>
      </c>
    </row>
    <row r="16" spans="1:16" ht="18" customHeight="1">
      <c r="A16" s="9" t="s">
        <v>11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3.3942291030279819</v>
      </c>
      <c r="K16" s="3">
        <v>2.0105833671506161</v>
      </c>
      <c r="L16" s="3">
        <v>2.8969957081545203</v>
      </c>
      <c r="M16" s="3">
        <v>3.4005329625767615</v>
      </c>
      <c r="N16" s="3">
        <v>3.5744299400526529</v>
      </c>
      <c r="O16" s="3">
        <v>3.6079407150970866</v>
      </c>
      <c r="P16" s="3">
        <v>3.4300929309804644</v>
      </c>
    </row>
    <row r="17" spans="1:16" ht="20.65" customHeight="1">
      <c r="A17" s="11"/>
      <c r="B17" s="12"/>
      <c r="C17" s="12"/>
      <c r="D17" s="12"/>
      <c r="E17" s="12"/>
      <c r="F17" s="12"/>
    </row>
    <row r="18" spans="1:16" ht="18" customHeight="1">
      <c r="A18" s="93" t="s">
        <v>18</v>
      </c>
      <c r="B18" s="147">
        <v>2016</v>
      </c>
      <c r="C18" s="147">
        <v>2017</v>
      </c>
      <c r="D18" s="147">
        <v>2018</v>
      </c>
      <c r="E18" s="147">
        <v>2019</v>
      </c>
      <c r="F18" s="147">
        <v>2020</v>
      </c>
      <c r="G18" s="147">
        <v>2021</v>
      </c>
      <c r="H18" s="147">
        <v>2022</v>
      </c>
      <c r="I18" s="147">
        <v>2023</v>
      </c>
      <c r="J18" s="147">
        <v>2024</v>
      </c>
      <c r="K18" s="147" t="s">
        <v>0</v>
      </c>
      <c r="L18" s="147" t="s">
        <v>1</v>
      </c>
      <c r="M18" s="147" t="s">
        <v>2</v>
      </c>
      <c r="N18" s="147" t="s">
        <v>5</v>
      </c>
      <c r="O18" s="147" t="s">
        <v>6</v>
      </c>
      <c r="P18" s="163" t="s">
        <v>7</v>
      </c>
    </row>
    <row r="19" spans="1:16" ht="18" customHeight="1">
      <c r="A19" s="94" t="s">
        <v>19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9731.3091760000007</v>
      </c>
      <c r="K19" s="94">
        <v>9490</v>
      </c>
      <c r="L19" s="94">
        <v>10370</v>
      </c>
      <c r="M19" s="94">
        <v>10720</v>
      </c>
      <c r="N19" s="94">
        <v>11120</v>
      </c>
      <c r="O19" s="94">
        <v>11550</v>
      </c>
      <c r="P19" s="94">
        <v>11980</v>
      </c>
    </row>
    <row r="20" spans="1:16" s="14" customFormat="1" ht="18" customHeight="1">
      <c r="A20" s="2" t="s">
        <v>20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8.7962395030775795</v>
      </c>
      <c r="K20" s="13">
        <v>8.3982300884955752</v>
      </c>
      <c r="L20" s="13">
        <v>8.8481228668941974</v>
      </c>
      <c r="M20" s="13">
        <v>8.7940935192780962</v>
      </c>
      <c r="N20" s="13">
        <v>8.7697160883280763</v>
      </c>
      <c r="O20" s="13">
        <v>8.7699316628701602</v>
      </c>
      <c r="P20" s="13">
        <v>8.7701317715959011</v>
      </c>
    </row>
    <row r="21" spans="1:16" s="14" customFormat="1" ht="18" customHeight="1">
      <c r="A21" s="94" t="s">
        <v>21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1532.8597600000001</v>
      </c>
      <c r="K21" s="94">
        <v>1590</v>
      </c>
      <c r="L21" s="94">
        <v>1610</v>
      </c>
      <c r="M21" s="94">
        <v>1660</v>
      </c>
      <c r="N21" s="94">
        <v>1710</v>
      </c>
      <c r="O21" s="94">
        <v>1750</v>
      </c>
      <c r="P21" s="94">
        <v>1790</v>
      </c>
    </row>
    <row r="22" spans="1:16" s="14" customFormat="1" ht="18" customHeight="1">
      <c r="A22" s="15" t="s">
        <v>22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3249.1757830000001</v>
      </c>
      <c r="K22" s="17">
        <v>3450</v>
      </c>
      <c r="L22" s="17">
        <v>2820</v>
      </c>
      <c r="M22" s="17">
        <v>2830</v>
      </c>
      <c r="N22" s="17">
        <v>2840</v>
      </c>
      <c r="O22" s="17">
        <v>2840</v>
      </c>
      <c r="P22" s="17">
        <v>2840</v>
      </c>
    </row>
    <row r="23" spans="1:16" s="14" customFormat="1" ht="18" customHeight="1">
      <c r="A23" s="94" t="s">
        <v>23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8761.0042250000006</v>
      </c>
      <c r="K23" s="94">
        <v>8450</v>
      </c>
      <c r="L23" s="94">
        <v>8430</v>
      </c>
      <c r="M23" s="94">
        <v>8510</v>
      </c>
      <c r="N23" s="94">
        <v>8590</v>
      </c>
      <c r="O23" s="94">
        <v>8650</v>
      </c>
      <c r="P23" s="94">
        <v>8650</v>
      </c>
    </row>
    <row r="24" spans="1:16" s="14" customFormat="1" ht="18" customHeight="1">
      <c r="A24" s="2" t="s">
        <v>24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21.722668569321122</v>
      </c>
      <c r="K24" s="18">
        <v>20.519669742593493</v>
      </c>
      <c r="L24" s="18">
        <v>20.186781609195403</v>
      </c>
      <c r="M24" s="18">
        <v>19.841454884588483</v>
      </c>
      <c r="N24" s="18">
        <v>19.465216406072965</v>
      </c>
      <c r="O24" s="18">
        <v>18.956826649134342</v>
      </c>
      <c r="P24" s="18">
        <v>18.404255319148938</v>
      </c>
    </row>
    <row r="25" spans="1:16" ht="18" customHeight="1">
      <c r="A25" s="94" t="s">
        <v>25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6022.704855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</row>
    <row r="26" spans="1:16" ht="18" customHeight="1">
      <c r="A26" s="15" t="s">
        <v>26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4658.8680299999996</v>
      </c>
      <c r="K26" s="17">
        <v>4650</v>
      </c>
      <c r="L26" s="17">
        <v>4850</v>
      </c>
      <c r="M26" s="17">
        <v>4900</v>
      </c>
      <c r="N26" s="17">
        <v>4950</v>
      </c>
      <c r="O26" s="17">
        <v>4950</v>
      </c>
      <c r="P26" s="17">
        <v>4950</v>
      </c>
    </row>
    <row r="27" spans="1:16" ht="18" customHeight="1" thickBot="1">
      <c r="A27" s="96" t="s">
        <v>27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254.48796700000094</v>
      </c>
      <c r="K27" s="96">
        <v>240</v>
      </c>
      <c r="L27" s="96">
        <v>240</v>
      </c>
      <c r="M27" s="96">
        <v>250</v>
      </c>
      <c r="N27" s="96">
        <v>250</v>
      </c>
      <c r="O27" s="96">
        <v>250</v>
      </c>
      <c r="P27" s="96">
        <v>251</v>
      </c>
    </row>
    <row r="28" spans="1:16" ht="18" customHeight="1" thickTop="1">
      <c r="A28" s="95" t="s">
        <v>28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34210.409796</v>
      </c>
      <c r="K28" s="95">
        <v>27870</v>
      </c>
      <c r="L28" s="95">
        <v>28320</v>
      </c>
      <c r="M28" s="95">
        <v>28850</v>
      </c>
      <c r="N28" s="95">
        <v>29440</v>
      </c>
      <c r="O28" s="95">
        <v>29970</v>
      </c>
      <c r="P28" s="95">
        <v>30440</v>
      </c>
    </row>
    <row r="29" spans="1:16" ht="18" customHeight="1">
      <c r="A29" s="2" t="s">
        <v>11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-1.431308612820871</v>
      </c>
      <c r="K29" s="4">
        <v>-18.53356868218907</v>
      </c>
      <c r="L29" s="4">
        <v>1.6146393972013016</v>
      </c>
      <c r="M29" s="4">
        <v>1.8714689265536748</v>
      </c>
      <c r="N29" s="4">
        <v>2.045060658578862</v>
      </c>
      <c r="O29" s="4">
        <v>1.8002717391304373</v>
      </c>
      <c r="P29" s="4">
        <v>1.568234901568232</v>
      </c>
    </row>
    <row r="30" spans="1:16" ht="11.6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3" customFormat="1" ht="18" customHeight="1">
      <c r="A31" s="97" t="s">
        <v>29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20.802478901521486</v>
      </c>
      <c r="K31" s="97">
        <v>16.61301859799714</v>
      </c>
      <c r="L31" s="97">
        <v>16.405978449774068</v>
      </c>
      <c r="M31" s="97">
        <v>16.163370496946609</v>
      </c>
      <c r="N31" s="97">
        <v>15.924703845945801</v>
      </c>
      <c r="O31" s="97">
        <v>15.6468622741986</v>
      </c>
      <c r="P31" s="97">
        <v>15.365201150875777</v>
      </c>
    </row>
    <row r="32" spans="1:16" s="23" customFormat="1" ht="9.6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3" customFormat="1" ht="18" customHeight="1">
      <c r="A33" s="98" t="s">
        <v>30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130243.11498799999</v>
      </c>
      <c r="K33" s="98">
        <v>139890</v>
      </c>
      <c r="L33" s="98">
        <v>144300</v>
      </c>
      <c r="M33" s="98">
        <v>149640</v>
      </c>
      <c r="N33" s="98">
        <v>155430</v>
      </c>
      <c r="O33" s="98">
        <v>161570</v>
      </c>
      <c r="P33" s="98">
        <v>167670</v>
      </c>
    </row>
    <row r="34" spans="1:16" s="23" customFormat="1" ht="18" customHeight="1">
      <c r="A34" s="2" t="s">
        <v>11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4.7411043581969636</v>
      </c>
      <c r="K34" s="4">
        <v>7.4068291539931579</v>
      </c>
      <c r="L34" s="4">
        <v>3.1524769461720012</v>
      </c>
      <c r="M34" s="4">
        <v>3.7006237006236944</v>
      </c>
      <c r="N34" s="4">
        <v>3.8692862870890252</v>
      </c>
      <c r="O34" s="4">
        <v>3.950331338866377</v>
      </c>
      <c r="P34" s="4">
        <v>3.775453363867058</v>
      </c>
    </row>
    <row r="35" spans="1:16" s="23" customFormat="1" ht="13.35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2"/>
  <sheetViews>
    <sheetView zoomScaleNormal="100" workbookViewId="0"/>
  </sheetViews>
  <sheetFormatPr defaultColWidth="8.7109375" defaultRowHeight="18" customHeight="1"/>
  <cols>
    <col min="1" max="1" width="27.855468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32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6" ht="18" customHeight="1">
      <c r="A2" s="90" t="s">
        <v>33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0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6" ht="18" customHeight="1">
      <c r="A3" s="94" t="s">
        <v>30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130243.11498800002</v>
      </c>
      <c r="K3" s="94">
        <v>139890</v>
      </c>
      <c r="L3" s="94">
        <v>144300</v>
      </c>
      <c r="M3" s="94">
        <v>149640</v>
      </c>
      <c r="N3" s="94">
        <v>155430</v>
      </c>
      <c r="O3" s="94">
        <v>161570</v>
      </c>
      <c r="P3" s="94">
        <v>167670</v>
      </c>
    </row>
    <row r="4" spans="1:16" ht="18" customHeight="1">
      <c r="A4" s="15" t="s">
        <v>34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27">
        <v>7.59</v>
      </c>
      <c r="L4" s="150">
        <v>7.62</v>
      </c>
      <c r="M4" s="150">
        <v>7.62</v>
      </c>
      <c r="N4" s="150">
        <v>7.62</v>
      </c>
      <c r="O4" s="150">
        <v>7.62</v>
      </c>
      <c r="P4" s="150">
        <v>7.62</v>
      </c>
    </row>
    <row r="5" spans="1:16" ht="18" customHeight="1">
      <c r="A5" s="94" t="s">
        <v>35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9794.2822470976007</v>
      </c>
      <c r="K5" s="94">
        <v>10617.651</v>
      </c>
      <c r="L5" s="94">
        <v>10995.66</v>
      </c>
      <c r="M5" s="94">
        <v>11402.568000000001</v>
      </c>
      <c r="N5" s="94">
        <v>11843.766000000001</v>
      </c>
      <c r="O5" s="94">
        <v>12311.634</v>
      </c>
      <c r="P5" s="94">
        <v>12776.454000000002</v>
      </c>
    </row>
    <row r="6" spans="1:16" ht="18" customHeight="1">
      <c r="A6" s="15" t="s">
        <v>36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143.58964399999999</v>
      </c>
      <c r="K6" s="16">
        <v>320</v>
      </c>
      <c r="L6" s="16">
        <v>360</v>
      </c>
      <c r="M6" s="16">
        <v>340</v>
      </c>
      <c r="N6" s="16">
        <v>330</v>
      </c>
      <c r="O6" s="16">
        <v>330</v>
      </c>
      <c r="P6" s="16">
        <v>330</v>
      </c>
    </row>
    <row r="7" spans="1:16" ht="18" customHeight="1">
      <c r="A7" s="94" t="s">
        <v>37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51.711774097600937</v>
      </c>
      <c r="K7" s="94">
        <v>48</v>
      </c>
      <c r="L7" s="94">
        <v>46</v>
      </c>
      <c r="M7" s="94">
        <v>53</v>
      </c>
      <c r="N7" s="94">
        <v>54</v>
      </c>
      <c r="O7" s="94">
        <v>52</v>
      </c>
      <c r="P7" s="94">
        <v>56</v>
      </c>
    </row>
    <row r="8" spans="1:16" ht="18" customHeight="1" thickBot="1">
      <c r="A8" s="28" t="s">
        <v>38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195.30141809760093</v>
      </c>
      <c r="K8" s="29">
        <v>368</v>
      </c>
      <c r="L8" s="29">
        <v>406</v>
      </c>
      <c r="M8" s="29">
        <v>393</v>
      </c>
      <c r="N8" s="29">
        <v>384</v>
      </c>
      <c r="O8" s="29">
        <v>382</v>
      </c>
      <c r="P8" s="29">
        <v>386</v>
      </c>
    </row>
    <row r="9" spans="1:16" ht="18" customHeight="1" thickTop="1">
      <c r="A9" s="95" t="s">
        <v>39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9598.9808290000001</v>
      </c>
      <c r="K9" s="95">
        <v>10249.651</v>
      </c>
      <c r="L9" s="95">
        <v>10589.66</v>
      </c>
      <c r="M9" s="95">
        <v>11009.568000000001</v>
      </c>
      <c r="N9" s="95">
        <v>11459.766000000001</v>
      </c>
      <c r="O9" s="95">
        <v>11929.634</v>
      </c>
      <c r="P9" s="95">
        <v>12390.454000000002</v>
      </c>
    </row>
    <row r="10" spans="1:16" ht="15" customHeight="1">
      <c r="A10" s="2" t="s">
        <v>11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5.9730651900912051</v>
      </c>
      <c r="K10" s="3">
        <v>6.7785339151238446</v>
      </c>
      <c r="L10" s="3">
        <v>3.3172739247414427</v>
      </c>
      <c r="M10" s="3">
        <v>3.9652642294464755</v>
      </c>
      <c r="N10" s="3">
        <v>4.0891522719147559</v>
      </c>
      <c r="O10" s="3">
        <v>4.1001535284402593</v>
      </c>
      <c r="P10" s="3">
        <v>3.8628175851832509</v>
      </c>
    </row>
    <row r="11" spans="1:16" ht="15" customHeight="1">
      <c r="A11" s="94" t="s">
        <v>40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  <c r="P11" s="94">
        <v>60</v>
      </c>
    </row>
    <row r="12" spans="1:16" ht="18" customHeight="1">
      <c r="A12" s="30" t="s">
        <v>41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9538.9808290000001</v>
      </c>
      <c r="K12" s="31">
        <v>10189.651</v>
      </c>
      <c r="L12" s="31">
        <v>10529.66</v>
      </c>
      <c r="M12" s="31">
        <v>10949.568000000001</v>
      </c>
      <c r="N12" s="31">
        <v>11399.766000000001</v>
      </c>
      <c r="O12" s="31">
        <v>11869.634</v>
      </c>
      <c r="P12" s="31">
        <v>12330.454000000002</v>
      </c>
    </row>
    <row r="13" spans="1:16" ht="23.1" customHeight="1">
      <c r="A13" s="32"/>
      <c r="J13" s="43"/>
    </row>
    <row r="14" spans="1:16" ht="18.75" customHeight="1">
      <c r="A14" s="98" t="s">
        <v>42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127646.02166223404</v>
      </c>
      <c r="K14" s="98">
        <v>135041.51515151514</v>
      </c>
      <c r="L14" s="98">
        <v>138971.91601049868</v>
      </c>
      <c r="M14" s="98">
        <v>144482.51968503938</v>
      </c>
      <c r="N14" s="98">
        <v>150390.62992125985</v>
      </c>
      <c r="O14" s="98">
        <v>156556.87664041994</v>
      </c>
      <c r="P14" s="98">
        <v>162604.38320209977</v>
      </c>
    </row>
    <row r="15" spans="1:16" ht="15" customHeight="1">
      <c r="A15" s="2" t="s">
        <v>11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4.7047705269119433</v>
      </c>
      <c r="K15" s="3">
        <v>5.7937516524019941</v>
      </c>
      <c r="L15" s="3">
        <v>2.9105130037778935</v>
      </c>
      <c r="M15" s="3">
        <v>3.9652642294464755</v>
      </c>
      <c r="N15" s="3">
        <v>4.0891522719147559</v>
      </c>
      <c r="O15" s="3">
        <v>4.1001535284402593</v>
      </c>
      <c r="P15" s="3">
        <v>3.8628175851832793</v>
      </c>
    </row>
    <row r="16" spans="1:16" ht="15" customHeight="1">
      <c r="A16" s="94" t="s">
        <v>43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5670224</v>
      </c>
      <c r="M16" s="94">
        <v>5694785</v>
      </c>
      <c r="N16" s="94">
        <v>5719048</v>
      </c>
      <c r="O16" s="94">
        <v>5742996</v>
      </c>
      <c r="P16" s="94">
        <v>5766603</v>
      </c>
    </row>
    <row r="17" spans="1:16" ht="15" customHeight="1">
      <c r="A17" s="94" t="s">
        <v>44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22778.268312671775</v>
      </c>
      <c r="K17" s="94">
        <v>23960.647624254125</v>
      </c>
      <c r="L17" s="94">
        <v>24509.069837540577</v>
      </c>
      <c r="M17" s="94">
        <v>25371.022731330402</v>
      </c>
      <c r="N17" s="94">
        <v>26296.444779141537</v>
      </c>
      <c r="O17" s="94">
        <v>27260.488539504458</v>
      </c>
      <c r="P17" s="94">
        <v>28197.603199335859</v>
      </c>
    </row>
    <row r="18" spans="1:16" ht="15.75" customHeight="1">
      <c r="A18" s="2" t="s">
        <v>11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3.9596167115474969</v>
      </c>
      <c r="K18" s="3">
        <v>5.1908217751767296</v>
      </c>
      <c r="L18" s="3">
        <v>2.2888455349233254</v>
      </c>
      <c r="M18" s="3">
        <v>3.5168731392228239</v>
      </c>
      <c r="N18" s="3">
        <v>3.6475551561756276</v>
      </c>
      <c r="O18" s="3">
        <v>3.6660612050781936</v>
      </c>
      <c r="P18" s="3">
        <v>3.4376297346006197</v>
      </c>
    </row>
    <row r="19" spans="1:16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20.25" customHeight="1">
      <c r="A20" s="97" t="s">
        <v>45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5.8368957683380129</v>
      </c>
      <c r="K20" s="97">
        <v>6.1097108965188367</v>
      </c>
      <c r="L20" s="97">
        <v>6.1346657397752287</v>
      </c>
      <c r="M20" s="97">
        <v>6.1681707658692364</v>
      </c>
      <c r="N20" s="97">
        <v>6.1988240385135507</v>
      </c>
      <c r="O20" s="97">
        <v>6.2282729455988299</v>
      </c>
      <c r="P20" s="97">
        <v>6.2543304224925551</v>
      </c>
    </row>
    <row r="22" spans="1:16" ht="18" customHeight="1">
      <c r="G22" s="129"/>
      <c r="H22" s="43"/>
      <c r="I22" s="43"/>
      <c r="J22" s="129"/>
      <c r="K22" s="43"/>
      <c r="L22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S25"/>
  <sheetViews>
    <sheetView zoomScaleNormal="100" workbookViewId="0"/>
  </sheetViews>
  <sheetFormatPr defaultColWidth="8.7109375" defaultRowHeight="18" customHeight="1"/>
  <cols>
    <col min="1" max="1" width="28.28515625" style="1" customWidth="1"/>
    <col min="2" max="9" width="9.42578125" style="1" hidden="1" customWidth="1"/>
    <col min="10" max="16" width="9.42578125" style="1" customWidth="1"/>
    <col min="17" max="17" width="7.42578125" style="1" customWidth="1"/>
    <col min="18" max="16384" width="8.7109375" style="1"/>
  </cols>
  <sheetData>
    <row r="1" spans="1:19" ht="18" customHeight="1">
      <c r="A1" s="87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9" ht="18" customHeight="1">
      <c r="A2" s="90" t="s">
        <v>47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9" s="23" customFormat="1" ht="18" customHeight="1">
      <c r="A3" s="94" t="s">
        <v>48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40146.426267000003</v>
      </c>
      <c r="L3" s="94"/>
      <c r="M3" s="94"/>
      <c r="N3" s="94"/>
      <c r="O3" s="94"/>
      <c r="P3" s="94"/>
    </row>
    <row r="4" spans="1:19" ht="18" customHeight="1">
      <c r="A4" s="2" t="s">
        <v>49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1">
        <v>0.25259999999999999</v>
      </c>
      <c r="K4" s="151">
        <v>0.25979999999999998</v>
      </c>
      <c r="L4" s="34"/>
      <c r="M4" s="34"/>
      <c r="N4" s="34"/>
      <c r="O4" s="34"/>
      <c r="P4" s="34"/>
    </row>
    <row r="5" spans="1:19" ht="18" customHeight="1">
      <c r="A5" s="2" t="s">
        <v>50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2">
        <v>0.91834378348551093</v>
      </c>
      <c r="K5" s="152">
        <v>0.90533063520681334</v>
      </c>
      <c r="L5" s="37"/>
      <c r="M5" s="37"/>
      <c r="N5" s="37"/>
      <c r="O5" s="37"/>
      <c r="P5" s="37"/>
    </row>
    <row r="6" spans="1:19" ht="18" customHeight="1">
      <c r="A6" s="2" t="s">
        <v>51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-167.08788365280088</v>
      </c>
      <c r="L6" s="37"/>
      <c r="M6" s="37"/>
      <c r="N6" s="37"/>
      <c r="O6" s="37"/>
      <c r="P6" s="37"/>
    </row>
    <row r="7" spans="1:19" s="23" customFormat="1" ht="18" customHeight="1">
      <c r="A7" s="95" t="s">
        <v>52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9442.6361364137992</v>
      </c>
      <c r="L7" s="95">
        <v>9740</v>
      </c>
      <c r="M7" s="95">
        <v>10130</v>
      </c>
      <c r="N7" s="95">
        <v>10550</v>
      </c>
      <c r="O7" s="95">
        <v>10980</v>
      </c>
      <c r="P7" s="95">
        <v>11400</v>
      </c>
    </row>
    <row r="8" spans="1:19" ht="18" customHeight="1">
      <c r="A8" s="2" t="s">
        <v>11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3.887909335604145</v>
      </c>
      <c r="L8" s="3">
        <v>3.1172739247414425</v>
      </c>
      <c r="M8" s="3">
        <v>3.9652642294464755</v>
      </c>
      <c r="N8" s="3">
        <v>4.1891522719147556</v>
      </c>
      <c r="O8" s="3">
        <v>4.1001535284402593</v>
      </c>
      <c r="P8" s="3">
        <v>3.8628175851832509</v>
      </c>
    </row>
    <row r="9" spans="1:19" ht="18" customHeight="1">
      <c r="A9" s="99" t="s">
        <v>53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49">
        <v>94.689783600300188</v>
      </c>
      <c r="K9" s="100">
        <v>92.126416171768184</v>
      </c>
      <c r="L9" s="100">
        <v>91.976512938092441</v>
      </c>
      <c r="M9" s="100">
        <v>92.010876357728108</v>
      </c>
      <c r="N9" s="100">
        <v>92.061216607738757</v>
      </c>
      <c r="O9" s="100">
        <v>92.039705493060396</v>
      </c>
      <c r="P9" s="100">
        <v>92.006313892937243</v>
      </c>
    </row>
    <row r="10" spans="1:19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9" ht="18" customHeight="1">
      <c r="A11" s="93" t="s">
        <v>54</v>
      </c>
      <c r="B11" s="147">
        <v>2016</v>
      </c>
      <c r="C11" s="147">
        <v>2017</v>
      </c>
      <c r="D11" s="147">
        <v>2018</v>
      </c>
      <c r="E11" s="147">
        <v>2019</v>
      </c>
      <c r="F11" s="147">
        <v>2020</v>
      </c>
      <c r="G11" s="147">
        <v>2021</v>
      </c>
      <c r="H11" s="91">
        <v>2022</v>
      </c>
      <c r="I11" s="91">
        <v>2023</v>
      </c>
      <c r="J11" s="91">
        <v>2024</v>
      </c>
      <c r="K11" s="91">
        <v>2025</v>
      </c>
      <c r="L11" s="91" t="s">
        <v>1</v>
      </c>
      <c r="M11" s="91" t="s">
        <v>2</v>
      </c>
      <c r="N11" s="91" t="s">
        <v>5</v>
      </c>
      <c r="O11" s="91" t="s">
        <v>6</v>
      </c>
      <c r="P11" s="92" t="s">
        <v>7</v>
      </c>
    </row>
    <row r="12" spans="1:19" s="23" customFormat="1" ht="18" customHeight="1">
      <c r="A12" s="94" t="s">
        <v>55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456.07088304719991</v>
      </c>
      <c r="L12" s="94">
        <v>670</v>
      </c>
      <c r="M12" s="94">
        <v>710</v>
      </c>
      <c r="N12" s="94">
        <v>730</v>
      </c>
      <c r="O12" s="94">
        <v>760</v>
      </c>
      <c r="P12" s="94">
        <v>790</v>
      </c>
    </row>
    <row r="13" spans="1:19" ht="18" customHeight="1">
      <c r="A13" s="15" t="s">
        <v>56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-25.707038999999998</v>
      </c>
      <c r="L13" s="16">
        <v>50</v>
      </c>
      <c r="M13" s="16">
        <v>60</v>
      </c>
      <c r="N13" s="16">
        <v>60</v>
      </c>
      <c r="O13" s="16">
        <v>60</v>
      </c>
      <c r="P13" s="16">
        <v>60</v>
      </c>
      <c r="Q13" s="23"/>
      <c r="R13" s="23"/>
    </row>
    <row r="14" spans="1:19" ht="18" customHeight="1">
      <c r="A14" s="95" t="s">
        <v>57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430.3638440471999</v>
      </c>
      <c r="L14" s="95">
        <v>720</v>
      </c>
      <c r="M14" s="95">
        <v>770</v>
      </c>
      <c r="N14" s="95">
        <v>790</v>
      </c>
      <c r="O14" s="95">
        <v>820</v>
      </c>
      <c r="P14" s="95">
        <v>850</v>
      </c>
      <c r="Q14" s="23"/>
      <c r="S14" s="43"/>
    </row>
    <row r="15" spans="1:19" ht="12" customHeight="1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19" ht="18" customHeight="1">
      <c r="A16" s="93" t="s">
        <v>58</v>
      </c>
      <c r="B16" s="147">
        <v>2016</v>
      </c>
      <c r="C16" s="147">
        <v>2017</v>
      </c>
      <c r="D16" s="147">
        <v>2018</v>
      </c>
      <c r="E16" s="147">
        <v>2019</v>
      </c>
      <c r="F16" s="147">
        <v>2020</v>
      </c>
      <c r="G16" s="147">
        <v>2021</v>
      </c>
      <c r="H16" s="91">
        <v>2022</v>
      </c>
      <c r="I16" s="91">
        <v>2023</v>
      </c>
      <c r="J16" s="91">
        <v>2024</v>
      </c>
      <c r="K16" s="91">
        <v>2025</v>
      </c>
      <c r="L16" s="91" t="s">
        <v>1</v>
      </c>
      <c r="M16" s="91" t="s">
        <v>2</v>
      </c>
      <c r="N16" s="91" t="s">
        <v>5</v>
      </c>
      <c r="O16" s="91" t="s">
        <v>6</v>
      </c>
      <c r="P16" s="92" t="s">
        <v>7</v>
      </c>
      <c r="Q16" s="23"/>
    </row>
    <row r="17" spans="1:19" ht="18" customHeight="1">
      <c r="A17" s="94" t="s">
        <v>59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55.432808999999992</v>
      </c>
      <c r="L17" s="94">
        <v>50</v>
      </c>
      <c r="M17" s="94">
        <v>60</v>
      </c>
      <c r="N17" s="94">
        <v>50</v>
      </c>
      <c r="O17" s="94">
        <v>60</v>
      </c>
      <c r="P17" s="94">
        <v>60</v>
      </c>
      <c r="Q17" s="23"/>
      <c r="S17" s="43"/>
    </row>
    <row r="18" spans="1:19" ht="8.65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9" ht="18" customHeight="1">
      <c r="A19" s="93" t="s">
        <v>60</v>
      </c>
      <c r="B19" s="147">
        <v>2016</v>
      </c>
      <c r="C19" s="147">
        <v>2017</v>
      </c>
      <c r="D19" s="147">
        <v>2018</v>
      </c>
      <c r="E19" s="147">
        <v>2019</v>
      </c>
      <c r="F19" s="147">
        <v>2020</v>
      </c>
      <c r="G19" s="147">
        <v>2021</v>
      </c>
      <c r="H19" s="91">
        <v>2022</v>
      </c>
      <c r="I19" s="91">
        <v>2023</v>
      </c>
      <c r="J19" s="91">
        <v>2024</v>
      </c>
      <c r="K19" s="91">
        <v>2025</v>
      </c>
      <c r="L19" s="91" t="s">
        <v>1</v>
      </c>
      <c r="M19" s="91" t="s">
        <v>2</v>
      </c>
      <c r="N19" s="91" t="s">
        <v>5</v>
      </c>
      <c r="O19" s="91" t="s">
        <v>6</v>
      </c>
      <c r="P19" s="92" t="s">
        <v>7</v>
      </c>
    </row>
    <row r="20" spans="1:19" ht="18" customHeight="1">
      <c r="A20" s="94" t="s">
        <v>61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58.124442000000002</v>
      </c>
      <c r="L20" s="94">
        <v>30</v>
      </c>
      <c r="M20" s="94">
        <v>30</v>
      </c>
      <c r="N20" s="94">
        <v>30</v>
      </c>
      <c r="O20" s="94">
        <v>40</v>
      </c>
      <c r="P20" s="94">
        <v>40</v>
      </c>
    </row>
    <row r="21" spans="1:19" ht="8.65" customHeight="1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9" ht="18" customHeight="1">
      <c r="A22" s="95" t="s">
        <v>62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9986.5572314609999</v>
      </c>
      <c r="L22" s="98">
        <v>10540</v>
      </c>
      <c r="M22" s="98">
        <v>10990</v>
      </c>
      <c r="N22" s="98">
        <v>11420</v>
      </c>
      <c r="O22" s="98">
        <v>11900</v>
      </c>
      <c r="P22" s="98">
        <v>12350</v>
      </c>
    </row>
    <row r="23" spans="1:19" ht="18" customHeight="1">
      <c r="A23" s="2" t="s">
        <v>11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-5.1510353981865098E-2</v>
      </c>
      <c r="L23" s="3">
        <v>5.54187750304449</v>
      </c>
      <c r="M23" s="3">
        <v>4.2694497153700217</v>
      </c>
      <c r="N23" s="3">
        <v>3.9126478616924532</v>
      </c>
      <c r="O23" s="3">
        <v>4.2031523642731994</v>
      </c>
      <c r="P23" s="3">
        <v>3.7815126050420256</v>
      </c>
    </row>
    <row r="25" spans="1:19" ht="18" customHeight="1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P70"/>
  <sheetViews>
    <sheetView zoomScaleNormal="100" workbookViewId="0"/>
  </sheetViews>
  <sheetFormatPr defaultColWidth="8.7109375" defaultRowHeight="18" customHeight="1"/>
  <cols>
    <col min="1" max="1" width="26.7109375" style="1" customWidth="1"/>
    <col min="2" max="8" width="9.7109375" style="1" hidden="1" customWidth="1"/>
    <col min="9" max="15" width="9.7109375" style="1" customWidth="1"/>
    <col min="16" max="16384" width="8.7109375" style="1"/>
  </cols>
  <sheetData>
    <row r="1" spans="1:15" ht="18" customHeight="1">
      <c r="A1" s="75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31</v>
      </c>
    </row>
    <row r="2" spans="1:15" ht="18" hidden="1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" customHeight="1">
      <c r="A3" s="81" t="s">
        <v>33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>
        <v>2024</v>
      </c>
      <c r="J3" s="82" t="s">
        <v>0</v>
      </c>
      <c r="K3" s="82" t="s">
        <v>1</v>
      </c>
      <c r="L3" s="82" t="s">
        <v>2</v>
      </c>
      <c r="M3" s="82" t="s">
        <v>5</v>
      </c>
      <c r="N3" s="82" t="s">
        <v>6</v>
      </c>
      <c r="O3" s="83"/>
    </row>
    <row r="4" spans="1:15" ht="18" customHeight="1">
      <c r="A4" s="158" t="s">
        <v>64</v>
      </c>
      <c r="B4" s="159">
        <v>27602.614799949999</v>
      </c>
      <c r="C4" s="159">
        <v>28128.337499999998</v>
      </c>
      <c r="D4" s="159">
        <v>29417</v>
      </c>
      <c r="E4" s="159">
        <v>29130.388430114857</v>
      </c>
      <c r="F4" s="159">
        <v>27470.908131761091</v>
      </c>
      <c r="G4" s="159">
        <v>36405.345674999997</v>
      </c>
      <c r="H4" s="159">
        <v>36774.974545032484</v>
      </c>
      <c r="I4" s="159">
        <v>35016.655916084259</v>
      </c>
      <c r="J4" s="159">
        <v>36000</v>
      </c>
      <c r="K4" s="159">
        <v>38000</v>
      </c>
      <c r="L4" s="159">
        <v>40000</v>
      </c>
      <c r="M4" s="159">
        <v>41200</v>
      </c>
      <c r="N4" s="159">
        <v>42000</v>
      </c>
      <c r="O4" s="159">
        <v>42900</v>
      </c>
    </row>
    <row r="5" spans="1:15" ht="18" customHeight="1">
      <c r="A5" s="2" t="s">
        <v>65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-4.7812912196447339</v>
      </c>
      <c r="J5" s="3">
        <v>2.8082181413104701</v>
      </c>
      <c r="K5" s="3">
        <v>5.555555555555558</v>
      </c>
      <c r="L5" s="3">
        <v>5.2631578947368363</v>
      </c>
      <c r="M5" s="3">
        <v>3.0000000000000027</v>
      </c>
      <c r="N5" s="3">
        <v>1.9417475728155331</v>
      </c>
      <c r="O5" s="3">
        <v>2.1428571428571352</v>
      </c>
    </row>
    <row r="6" spans="1:15" ht="18" customHeight="1">
      <c r="A6" s="45" t="s">
        <v>66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  <c r="O6" s="46">
        <v>18</v>
      </c>
    </row>
    <row r="7" spans="1:15" ht="18" customHeight="1">
      <c r="A7" s="103" t="s">
        <v>67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7003.3311832168511</v>
      </c>
      <c r="J7" s="104">
        <v>7200</v>
      </c>
      <c r="K7" s="104">
        <v>7600</v>
      </c>
      <c r="L7" s="104">
        <v>7200</v>
      </c>
      <c r="M7" s="104">
        <v>7416</v>
      </c>
      <c r="N7" s="104">
        <v>7560</v>
      </c>
      <c r="O7" s="104">
        <v>7722</v>
      </c>
    </row>
    <row r="8" spans="1:15" ht="18" customHeight="1">
      <c r="A8" s="2" t="s">
        <v>68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0.25459999999999999</v>
      </c>
      <c r="M8" s="49">
        <v>0.25790000000000002</v>
      </c>
      <c r="N8" s="49">
        <v>0.2621</v>
      </c>
      <c r="O8" s="49">
        <v>0.25919999999999999</v>
      </c>
    </row>
    <row r="9" spans="1:15" ht="18" customHeight="1">
      <c r="A9" s="106" t="s">
        <v>69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1659.0891573040719</v>
      </c>
      <c r="J9" s="107">
        <v>1700</v>
      </c>
      <c r="K9" s="107">
        <v>1740</v>
      </c>
      <c r="L9" s="107">
        <v>1830</v>
      </c>
      <c r="M9" s="107">
        <v>1910</v>
      </c>
      <c r="N9" s="107">
        <v>1980</v>
      </c>
      <c r="O9" s="107">
        <v>2000</v>
      </c>
    </row>
    <row r="10" spans="1:15" ht="18" customHeight="1">
      <c r="A10" s="2" t="s">
        <v>65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-5.6574148470675105</v>
      </c>
      <c r="J10" s="3">
        <v>2.4658616154424218</v>
      </c>
      <c r="K10" s="3">
        <v>2.3529411764705799</v>
      </c>
      <c r="L10" s="3">
        <v>5.1724137931034475</v>
      </c>
      <c r="M10" s="3">
        <v>4.3715846994535568</v>
      </c>
      <c r="N10" s="3">
        <v>3.6649214659685958</v>
      </c>
      <c r="O10" s="3">
        <v>1.0101010101010166</v>
      </c>
    </row>
    <row r="11" spans="1:15" ht="7.5" customHeight="1">
      <c r="A11" s="144"/>
      <c r="B11" s="145"/>
      <c r="C11" s="145"/>
      <c r="D11" s="145"/>
    </row>
    <row r="12" spans="1:15" ht="18" customHeight="1">
      <c r="A12" s="101" t="s">
        <v>70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1646.3345437953969</v>
      </c>
      <c r="J12" s="107">
        <v>1690</v>
      </c>
      <c r="K12" s="107">
        <v>1730</v>
      </c>
      <c r="L12" s="107">
        <v>1820</v>
      </c>
      <c r="M12" s="107">
        <v>1900</v>
      </c>
      <c r="N12" s="107">
        <v>1970</v>
      </c>
      <c r="O12" s="107">
        <v>1990</v>
      </c>
    </row>
    <row r="13" spans="1:15" ht="18" customHeight="1">
      <c r="A13" s="101" t="s">
        <v>71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12.754613508674987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  <c r="O13" s="108">
        <v>10</v>
      </c>
    </row>
    <row r="14" spans="1:15" ht="15.75" hidden="1" customHeight="1">
      <c r="A14" s="42"/>
      <c r="K14" s="130"/>
    </row>
    <row r="15" spans="1:15" ht="19.5" customHeight="1">
      <c r="A15" s="42"/>
      <c r="B15" s="50"/>
      <c r="C15" s="43"/>
      <c r="D15" s="43"/>
      <c r="E15" s="43"/>
      <c r="F15" s="43"/>
      <c r="G15" s="43"/>
      <c r="H15" s="43"/>
      <c r="I15" s="43"/>
    </row>
    <row r="16" spans="1:15" ht="20.25" customHeight="1">
      <c r="A16" s="75" t="s">
        <v>72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18" hidden="1" customHeight="1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14.65" customHeight="1">
      <c r="A18" s="81" t="s">
        <v>73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>
        <v>2025</v>
      </c>
      <c r="K18" s="82" t="s">
        <v>1</v>
      </c>
      <c r="L18" s="82" t="s">
        <v>2</v>
      </c>
      <c r="M18" s="82" t="s">
        <v>5</v>
      </c>
      <c r="N18" s="82" t="s">
        <v>6</v>
      </c>
      <c r="O18" s="83" t="s">
        <v>7</v>
      </c>
    </row>
    <row r="19" spans="1:15" ht="18" hidden="1" customHeight="1">
      <c r="A19" s="51" t="s">
        <v>74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  <c r="O19" s="43"/>
    </row>
    <row r="20" spans="1:15" ht="18" hidden="1" customHeight="1">
      <c r="A20" s="15" t="s">
        <v>75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  <c r="O20" s="43"/>
    </row>
    <row r="21" spans="1:15" ht="18" hidden="1" customHeight="1">
      <c r="A21" s="15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  <c r="O21" s="43"/>
    </row>
    <row r="22" spans="1:15" ht="20.25" hidden="1" customHeight="1">
      <c r="A22" s="15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  <c r="O22" s="43"/>
    </row>
    <row r="23" spans="1:15" ht="20.25" hidden="1" customHeight="1">
      <c r="A23" s="15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  <c r="O23" s="43"/>
    </row>
    <row r="24" spans="1:15" ht="20.25" hidden="1" customHeight="1">
      <c r="A24" s="15" t="s">
        <v>79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  <c r="O24" s="43"/>
    </row>
    <row r="25" spans="1:15" ht="18" hidden="1" customHeight="1">
      <c r="A25" s="15" t="s">
        <v>80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  <c r="O25" s="43"/>
    </row>
    <row r="26" spans="1:15" ht="18" hidden="1" customHeight="1">
      <c r="A26" s="15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  <c r="O26" s="43"/>
    </row>
    <row r="27" spans="1:15" ht="18" hidden="1" customHeight="1">
      <c r="A27" s="15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  <c r="O27" s="43"/>
    </row>
    <row r="28" spans="1:15" ht="18" hidden="1" customHeight="1">
      <c r="A28" s="47" t="s">
        <v>83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0"/>
      <c r="O28" s="140"/>
    </row>
    <row r="29" spans="1:15" ht="18" hidden="1" customHeight="1">
      <c r="A29" s="15" t="s">
        <v>84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1"/>
      <c r="O29" s="141"/>
    </row>
    <row r="30" spans="1:15" ht="18" hidden="1" customHeight="1">
      <c r="A30" s="47" t="s">
        <v>85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0"/>
      <c r="O30" s="140"/>
    </row>
    <row r="31" spans="1:15" ht="18" hidden="1" customHeight="1">
      <c r="A31" s="15" t="s">
        <v>86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1"/>
      <c r="O31" s="141"/>
    </row>
    <row r="32" spans="1:15" ht="18" hidden="1" customHeight="1">
      <c r="A32" s="47" t="s">
        <v>87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0"/>
      <c r="O32" s="140"/>
    </row>
    <row r="33" spans="1:15" ht="18" hidden="1" customHeight="1">
      <c r="A33" s="15" t="s">
        <v>88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1"/>
      <c r="O33" s="141"/>
    </row>
    <row r="34" spans="1:15" ht="18" hidden="1" customHeight="1">
      <c r="A34" s="47" t="s">
        <v>89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0"/>
      <c r="O34" s="140"/>
    </row>
    <row r="35" spans="1:15" ht="18" hidden="1" customHeight="1">
      <c r="A35" s="15" t="s">
        <v>90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1"/>
      <c r="O35" s="141"/>
    </row>
    <row r="36" spans="1:15" ht="18" hidden="1" customHeight="1">
      <c r="A36" s="101" t="s">
        <v>91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9"/>
      <c r="O36" s="139"/>
    </row>
    <row r="37" spans="1:15" ht="18" hidden="1" customHeight="1">
      <c r="A37" s="146" t="s">
        <v>92</v>
      </c>
      <c r="B37" s="143">
        <v>1112.2145574247638</v>
      </c>
      <c r="C37" s="142">
        <v>497.46717599999999</v>
      </c>
      <c r="D37" s="142">
        <v>9.6450999999999976</v>
      </c>
      <c r="E37" s="142">
        <v>0.1278481836</v>
      </c>
      <c r="F37" s="142">
        <v>0.14204299999999995</v>
      </c>
      <c r="G37" s="142">
        <v>0.96131900000000003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1"/>
      <c r="O37" s="141"/>
    </row>
    <row r="38" spans="1:15" ht="18" hidden="1" customHeight="1">
      <c r="A38" s="101" t="s">
        <v>93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39"/>
    </row>
    <row r="39" spans="1:15" ht="18" hidden="1" customHeight="1">
      <c r="A39" s="15" t="s">
        <v>94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1"/>
    </row>
    <row r="40" spans="1:15" ht="18" hidden="1" customHeight="1">
      <c r="A40" s="101" t="s">
        <v>95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53"/>
    </row>
    <row r="41" spans="1:15" ht="18" hidden="1" customHeight="1">
      <c r="A41" s="17" t="s">
        <v>96</v>
      </c>
      <c r="B41" s="17"/>
      <c r="C41" s="137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1"/>
    </row>
    <row r="42" spans="1:15" ht="18" customHeight="1">
      <c r="A42" s="109" t="s">
        <v>97</v>
      </c>
      <c r="B42" s="109"/>
      <c r="C42" s="138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-3.5173107298000001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</row>
    <row r="43" spans="1:15" ht="18" customHeight="1">
      <c r="A43" s="17" t="s">
        <v>98</v>
      </c>
      <c r="B43" s="17"/>
      <c r="C43" s="137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-0.19804500000000008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18" customHeight="1">
      <c r="A44" s="109" t="s">
        <v>99</v>
      </c>
      <c r="B44" s="109"/>
      <c r="C44" s="138"/>
      <c r="D44" s="138"/>
      <c r="E44" s="138"/>
      <c r="F44" s="138"/>
      <c r="G44" s="138"/>
      <c r="H44" s="105">
        <v>1222.0262829999999</v>
      </c>
      <c r="I44" s="109">
        <v>372.73759799999993</v>
      </c>
      <c r="J44" s="109">
        <v>11.338884971000001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</row>
    <row r="45" spans="1:15" ht="18" customHeight="1">
      <c r="A45" s="17" t="s">
        <v>100</v>
      </c>
      <c r="B45" s="17"/>
      <c r="C45" s="137"/>
      <c r="D45" s="137"/>
      <c r="E45" s="137"/>
      <c r="F45" s="137"/>
      <c r="G45" s="137"/>
      <c r="H45" s="17">
        <v>107.34523800000001</v>
      </c>
      <c r="I45" s="53">
        <v>1259.7010979999998</v>
      </c>
      <c r="J45" s="17">
        <v>284.819908</v>
      </c>
      <c r="K45" s="17">
        <v>10</v>
      </c>
      <c r="L45" s="17">
        <v>0</v>
      </c>
      <c r="M45" s="17">
        <v>0</v>
      </c>
      <c r="N45" s="17">
        <v>0</v>
      </c>
      <c r="O45" s="17">
        <v>0</v>
      </c>
    </row>
    <row r="46" spans="1:15" ht="18" customHeight="1">
      <c r="A46" s="109" t="s">
        <v>101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1279.978314</v>
      </c>
      <c r="K46" s="109">
        <v>320</v>
      </c>
      <c r="L46" s="109">
        <v>10</v>
      </c>
      <c r="M46" s="109">
        <v>0</v>
      </c>
      <c r="N46" s="109">
        <v>0</v>
      </c>
      <c r="O46" s="109">
        <v>0</v>
      </c>
    </row>
    <row r="47" spans="1:15" ht="18" customHeight="1">
      <c r="A47" s="17" t="s">
        <v>102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92.901615000000007</v>
      </c>
      <c r="K47" s="53">
        <v>1260</v>
      </c>
      <c r="L47" s="17">
        <v>360</v>
      </c>
      <c r="M47" s="17">
        <v>10</v>
      </c>
      <c r="N47" s="17">
        <v>0</v>
      </c>
      <c r="O47" s="17">
        <v>0</v>
      </c>
    </row>
    <row r="48" spans="1:15" ht="18" customHeight="1">
      <c r="A48" s="109" t="s">
        <v>103</v>
      </c>
      <c r="B48" s="109"/>
      <c r="C48" s="109"/>
      <c r="D48" s="109"/>
      <c r="E48" s="109"/>
      <c r="F48" s="109"/>
      <c r="G48" s="109"/>
      <c r="H48" s="109"/>
      <c r="I48" s="109"/>
      <c r="J48" s="109">
        <v>0.21151400000000001</v>
      </c>
      <c r="K48" s="109">
        <v>80</v>
      </c>
      <c r="L48" s="105">
        <v>1310</v>
      </c>
      <c r="M48" s="109">
        <v>390</v>
      </c>
      <c r="N48" s="109">
        <v>10</v>
      </c>
      <c r="O48" s="109">
        <v>10</v>
      </c>
    </row>
    <row r="49" spans="1:16" ht="18" customHeight="1">
      <c r="A49" s="17" t="s">
        <v>104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90</v>
      </c>
      <c r="M49" s="53">
        <v>1360</v>
      </c>
      <c r="N49" s="17">
        <v>420</v>
      </c>
      <c r="O49" s="17">
        <v>10</v>
      </c>
    </row>
    <row r="50" spans="1:16" ht="18" customHeight="1">
      <c r="A50" s="154" t="s">
        <v>105</v>
      </c>
      <c r="B50" s="142"/>
      <c r="C50" s="142"/>
      <c r="D50" s="142"/>
      <c r="E50" s="142"/>
      <c r="F50" s="142"/>
      <c r="G50" s="142"/>
      <c r="H50" s="154"/>
      <c r="I50" s="154"/>
      <c r="J50" s="154"/>
      <c r="K50" s="154"/>
      <c r="L50" s="154"/>
      <c r="M50" s="154">
        <v>90</v>
      </c>
      <c r="N50" s="155">
        <v>1390</v>
      </c>
      <c r="O50" s="154">
        <v>460</v>
      </c>
    </row>
    <row r="51" spans="1:16" ht="18" customHeight="1">
      <c r="A51" s="157" t="s">
        <v>106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>
        <v>90</v>
      </c>
      <c r="O51" s="164">
        <v>1410</v>
      </c>
    </row>
    <row r="52" spans="1:16" ht="18" customHeight="1" thickBot="1">
      <c r="A52" s="160" t="s">
        <v>107</v>
      </c>
      <c r="B52" s="161"/>
      <c r="C52" s="161"/>
      <c r="D52" s="161"/>
      <c r="E52" s="161"/>
      <c r="F52" s="161"/>
      <c r="G52" s="161"/>
      <c r="H52" s="160"/>
      <c r="I52" s="160"/>
      <c r="J52" s="160"/>
      <c r="K52" s="160"/>
      <c r="L52" s="160"/>
      <c r="M52" s="160"/>
      <c r="N52" s="162"/>
      <c r="O52" s="160">
        <v>90</v>
      </c>
    </row>
    <row r="53" spans="1:16" ht="18" customHeight="1" thickTop="1">
      <c r="A53" s="156" t="s">
        <v>62</v>
      </c>
      <c r="B53" s="156">
        <v>1537.872180320431</v>
      </c>
      <c r="C53" s="156">
        <v>1868.7287504000001</v>
      </c>
      <c r="D53" s="156">
        <v>1857.0282027832002</v>
      </c>
      <c r="E53" s="156">
        <v>1908.7882979779999</v>
      </c>
      <c r="F53" s="156">
        <v>1966.8189229999998</v>
      </c>
      <c r="G53" s="156">
        <v>2859.3782209642</v>
      </c>
      <c r="H53" s="156">
        <v>2062.5257309999997</v>
      </c>
      <c r="I53" s="156">
        <v>1767.7728859999995</v>
      </c>
      <c r="J53" s="156">
        <v>1689.526754</v>
      </c>
      <c r="K53" s="156">
        <v>1670</v>
      </c>
      <c r="L53" s="156">
        <v>1770</v>
      </c>
      <c r="M53" s="156">
        <v>1850</v>
      </c>
      <c r="N53" s="156">
        <v>1910</v>
      </c>
      <c r="O53" s="156">
        <v>1980</v>
      </c>
      <c r="P53" s="43"/>
    </row>
    <row r="54" spans="1:16" ht="18" customHeight="1">
      <c r="A54" s="135" t="s">
        <v>11</v>
      </c>
      <c r="B54" s="136">
        <v>-6.3152932207774519</v>
      </c>
      <c r="C54" s="136">
        <v>21.513918667195853</v>
      </c>
      <c r="D54" s="136">
        <v>-0.62612338009437885</v>
      </c>
      <c r="E54" s="136">
        <v>2.7872541255552719</v>
      </c>
      <c r="F54" s="136">
        <v>3.0401813068255068</v>
      </c>
      <c r="G54" s="136">
        <v>45.380857766142228</v>
      </c>
      <c r="H54" s="136">
        <v>-32.318610559872866</v>
      </c>
      <c r="I54" s="136">
        <v>-14.290868742621289</v>
      </c>
      <c r="J54" s="136">
        <v>-4.4262547875734022</v>
      </c>
      <c r="K54" s="136">
        <v>-1.1557528730320454</v>
      </c>
      <c r="L54" s="136">
        <v>5.9880239520958112</v>
      </c>
      <c r="M54" s="136">
        <v>4.5197740112994378</v>
      </c>
      <c r="N54" s="136">
        <v>3.2432432432432323</v>
      </c>
      <c r="O54" s="136">
        <v>3.6649214659685958</v>
      </c>
    </row>
    <row r="55" spans="1:16" ht="18" customHeight="1">
      <c r="G55" s="54"/>
      <c r="H55" s="54"/>
      <c r="I55" s="54"/>
      <c r="J55" s="54"/>
      <c r="K55" s="54"/>
      <c r="L55" s="54"/>
    </row>
    <row r="56" spans="1:16" ht="18" customHeight="1">
      <c r="B56" s="54"/>
      <c r="C56" s="54"/>
      <c r="D56" s="54"/>
      <c r="E56" s="54"/>
      <c r="F56" s="54"/>
      <c r="G56" s="54"/>
      <c r="H56" s="131"/>
      <c r="I56" s="54"/>
      <c r="J56" s="54"/>
      <c r="K56" s="54"/>
      <c r="L56" s="54"/>
    </row>
    <row r="57" spans="1:16" ht="18" customHeight="1">
      <c r="B57" s="55"/>
      <c r="C57" s="55"/>
      <c r="D57" s="55"/>
      <c r="E57" s="55"/>
      <c r="F57" s="55"/>
      <c r="G57" s="54"/>
      <c r="H57" s="131"/>
      <c r="I57" s="54"/>
      <c r="J57" s="54"/>
      <c r="K57" s="54"/>
      <c r="L57" s="54"/>
    </row>
    <row r="58" spans="1:16" ht="18" customHeight="1">
      <c r="B58" s="55"/>
      <c r="C58" s="55"/>
      <c r="D58" s="55"/>
      <c r="E58" s="55"/>
      <c r="F58" s="55"/>
      <c r="G58" s="54"/>
      <c r="H58" s="131"/>
      <c r="I58" s="54"/>
      <c r="J58" s="54"/>
      <c r="K58" s="54"/>
      <c r="L58" s="54"/>
    </row>
    <row r="59" spans="1:16" ht="18" customHeight="1">
      <c r="B59" s="55"/>
      <c r="C59" s="55"/>
      <c r="D59" s="55"/>
      <c r="E59" s="55"/>
      <c r="F59" s="55"/>
      <c r="G59" s="54"/>
      <c r="H59" s="131"/>
      <c r="I59" s="54"/>
      <c r="J59" s="54"/>
      <c r="K59" s="54"/>
      <c r="L59" s="54"/>
    </row>
    <row r="60" spans="1:16" ht="18" customHeight="1">
      <c r="B60" s="55"/>
      <c r="C60" s="55"/>
      <c r="D60" s="55"/>
      <c r="E60" s="55"/>
      <c r="F60" s="55"/>
      <c r="G60" s="55"/>
      <c r="H60" s="131"/>
    </row>
    <row r="61" spans="1:16" ht="18" customHeight="1">
      <c r="B61" s="55"/>
      <c r="C61" s="55"/>
      <c r="D61" s="55"/>
      <c r="E61" s="55"/>
      <c r="F61" s="55"/>
      <c r="G61" s="55"/>
      <c r="H61" s="131"/>
    </row>
    <row r="62" spans="1:16" ht="18" customHeight="1">
      <c r="B62" s="55"/>
      <c r="C62" s="55"/>
      <c r="D62" s="55"/>
      <c r="E62" s="55"/>
      <c r="F62" s="55"/>
      <c r="G62" s="55"/>
      <c r="H62" s="131"/>
    </row>
    <row r="63" spans="1:16" ht="18" customHeight="1">
      <c r="B63" s="55"/>
      <c r="D63" s="1">
        <f>100-44.34</f>
        <v>55.66</v>
      </c>
      <c r="H63" s="43"/>
      <c r="I63" s="43"/>
    </row>
    <row r="64" spans="1:16" ht="18" customHeight="1">
      <c r="B64" s="55"/>
    </row>
    <row r="65" spans="2:2" ht="18" customHeight="1">
      <c r="B65" s="55"/>
    </row>
    <row r="66" spans="2:2" ht="18" customHeight="1">
      <c r="B66" s="55"/>
    </row>
    <row r="67" spans="2:2" ht="18" customHeight="1">
      <c r="B67" s="55"/>
    </row>
    <row r="68" spans="2:2" ht="18" customHeight="1">
      <c r="B68" s="55"/>
    </row>
    <row r="69" spans="2:2" ht="18" customHeight="1">
      <c r="B69" s="55"/>
    </row>
    <row r="70" spans="2:2" ht="18" customHeight="1">
      <c r="B70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P45"/>
  <sheetViews>
    <sheetView zoomScaleNormal="100" workbookViewId="0"/>
  </sheetViews>
  <sheetFormatPr defaultColWidth="8.7109375" defaultRowHeight="18" customHeight="1"/>
  <cols>
    <col min="1" max="1" width="45.28515625" style="1" customWidth="1"/>
    <col min="2" max="7" width="9.5703125" style="1" hidden="1" customWidth="1"/>
    <col min="8" max="9" width="11.42578125" style="1" hidden="1" customWidth="1"/>
    <col min="10" max="16" width="11.42578125" style="1" customWidth="1"/>
    <col min="17" max="16384" width="8.7109375" style="1"/>
  </cols>
  <sheetData>
    <row r="1" spans="1:16" ht="18" customHeight="1">
      <c r="A1" s="110" t="s">
        <v>108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">
        <v>31</v>
      </c>
    </row>
    <row r="2" spans="1:16" ht="18" customHeight="1">
      <c r="A2" s="113" t="s">
        <v>109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</row>
    <row r="3" spans="1:16" ht="18" customHeight="1">
      <c r="A3" s="117" t="s">
        <v>33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>
        <v>2025</v>
      </c>
      <c r="L3" s="118" t="s">
        <v>1</v>
      </c>
      <c r="M3" s="118" t="s">
        <v>2</v>
      </c>
      <c r="N3" s="118" t="s">
        <v>5</v>
      </c>
      <c r="O3" s="118" t="s">
        <v>6</v>
      </c>
      <c r="P3" s="119" t="s">
        <v>7</v>
      </c>
    </row>
    <row r="4" spans="1:16" ht="18" customHeight="1">
      <c r="A4" s="120" t="s">
        <v>110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8" customHeight="1">
      <c r="A5" s="122" t="s">
        <v>111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65">
        <v>48433.650431999995</v>
      </c>
      <c r="K5" s="165">
        <v>48503.156670000004</v>
      </c>
      <c r="L5" s="165">
        <v>49500</v>
      </c>
      <c r="M5" s="165">
        <v>50500</v>
      </c>
      <c r="N5" s="165">
        <v>51500</v>
      </c>
      <c r="O5" s="165">
        <v>52500</v>
      </c>
      <c r="P5" s="165">
        <v>53500</v>
      </c>
    </row>
    <row r="6" spans="1:16" ht="18" customHeight="1">
      <c r="A6" s="58" t="s">
        <v>121</v>
      </c>
      <c r="B6" s="132"/>
      <c r="C6" s="132"/>
      <c r="D6" s="132"/>
      <c r="E6" s="132"/>
      <c r="F6" s="132"/>
      <c r="G6" s="132">
        <v>1.1131648965060053</v>
      </c>
      <c r="H6" s="132">
        <v>1.1132</v>
      </c>
      <c r="I6" s="133">
        <v>1.1163000000000001</v>
      </c>
      <c r="J6" s="166">
        <v>1.3101201650924119</v>
      </c>
      <c r="K6" s="166">
        <v>1.3115000000000001</v>
      </c>
      <c r="L6" s="166">
        <v>1.3115000000000001</v>
      </c>
      <c r="M6" s="166">
        <v>1.3115000000000001</v>
      </c>
      <c r="N6" s="166">
        <v>1.3115000000000001</v>
      </c>
      <c r="O6" s="166">
        <v>1.3115000000000001</v>
      </c>
      <c r="P6" s="166">
        <v>1.3115000000000001</v>
      </c>
    </row>
    <row r="7" spans="1:16" ht="18" customHeight="1">
      <c r="A7" s="15" t="s">
        <v>112</v>
      </c>
      <c r="B7" s="132"/>
      <c r="C7" s="132"/>
      <c r="D7" s="132"/>
      <c r="E7" s="132"/>
      <c r="F7" s="132"/>
      <c r="G7" s="132">
        <v>520.67250437484051</v>
      </c>
      <c r="H7" s="132">
        <v>526.34416552229573</v>
      </c>
      <c r="I7" s="132">
        <v>536.84797900947899</v>
      </c>
      <c r="J7" s="167">
        <f t="shared" ref="J7:P7" si="0">J5*J6/100</f>
        <v>634.53902100000005</v>
      </c>
      <c r="K7" s="167">
        <f t="shared" si="0"/>
        <v>636.11889972705012</v>
      </c>
      <c r="L7" s="167">
        <f t="shared" si="0"/>
        <v>649.19250000000011</v>
      </c>
      <c r="M7" s="167">
        <f t="shared" si="0"/>
        <v>662.3075</v>
      </c>
      <c r="N7" s="167">
        <f t="shared" si="0"/>
        <v>675.42250000000001</v>
      </c>
      <c r="O7" s="167">
        <f t="shared" si="0"/>
        <v>688.53750000000002</v>
      </c>
      <c r="P7" s="167">
        <f t="shared" si="0"/>
        <v>701.65250000000003</v>
      </c>
    </row>
    <row r="8" spans="1:16" ht="18" customHeight="1">
      <c r="A8" s="122" t="s">
        <v>113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65">
        <v>67331.485813999985</v>
      </c>
      <c r="K8" s="165">
        <v>67095.150384000008</v>
      </c>
      <c r="L8" s="165">
        <v>69000</v>
      </c>
      <c r="M8" s="165">
        <v>70000</v>
      </c>
      <c r="N8" s="165">
        <v>72000</v>
      </c>
      <c r="O8" s="165">
        <v>74000</v>
      </c>
      <c r="P8" s="165">
        <v>76000</v>
      </c>
    </row>
    <row r="9" spans="1:16" ht="18" customHeight="1">
      <c r="A9" s="58" t="s">
        <v>120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168">
        <v>1.14649852096312</v>
      </c>
      <c r="K9" s="168">
        <v>1.149</v>
      </c>
      <c r="L9" s="168">
        <v>1.1499999999999999</v>
      </c>
      <c r="M9" s="168">
        <v>1.1499999999999999</v>
      </c>
      <c r="N9" s="168">
        <v>1.1499999999999999</v>
      </c>
      <c r="O9" s="168">
        <v>1.1499999999999999</v>
      </c>
      <c r="P9" s="168">
        <v>1.1499999999999999</v>
      </c>
    </row>
    <row r="10" spans="1:16" ht="18" customHeight="1">
      <c r="A10" s="15" t="s">
        <v>112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169">
        <f t="shared" ref="J10:P10" si="1">(J8)*J9/100</f>
        <v>771.95448900000281</v>
      </c>
      <c r="K10" s="169">
        <f>(K8)*K9/100</f>
        <v>770.92327791216007</v>
      </c>
      <c r="L10" s="169">
        <f t="shared" si="1"/>
        <v>793.5</v>
      </c>
      <c r="M10" s="169">
        <f t="shared" si="1"/>
        <v>805</v>
      </c>
      <c r="N10" s="169">
        <f t="shared" si="1"/>
        <v>828</v>
      </c>
      <c r="O10" s="169">
        <f t="shared" si="1"/>
        <v>851</v>
      </c>
      <c r="P10" s="169">
        <f t="shared" si="1"/>
        <v>874</v>
      </c>
    </row>
    <row r="11" spans="1:16" ht="18" customHeight="1">
      <c r="A11" s="120" t="s">
        <v>114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65">
        <v>144381.5676319999</v>
      </c>
      <c r="K11" s="165">
        <v>144179.03714700002</v>
      </c>
      <c r="L11" s="165">
        <v>145000</v>
      </c>
      <c r="M11" s="165">
        <v>145000</v>
      </c>
      <c r="N11" s="165">
        <v>147000</v>
      </c>
      <c r="O11" s="165">
        <v>148500</v>
      </c>
      <c r="P11" s="165">
        <v>150000</v>
      </c>
    </row>
    <row r="12" spans="1:16" ht="18" customHeight="1">
      <c r="A12" s="58" t="s">
        <v>119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168">
        <v>0.50611052909489707</v>
      </c>
      <c r="K12" s="168">
        <v>0.50780000000000003</v>
      </c>
      <c r="L12" s="168">
        <v>0.50780000000000003</v>
      </c>
      <c r="M12" s="168">
        <v>0.50780000000000003</v>
      </c>
      <c r="N12" s="168">
        <v>0.50780000000000003</v>
      </c>
      <c r="O12" s="168">
        <v>0.50780000000000003</v>
      </c>
      <c r="P12" s="168">
        <v>0.50780000000000003</v>
      </c>
    </row>
    <row r="13" spans="1:16" ht="18" customHeight="1">
      <c r="A13" s="15" t="s">
        <v>112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169">
        <f t="shared" ref="J13:K13" si="2">J11*J12/100</f>
        <v>730.73031585782144</v>
      </c>
      <c r="K13" s="169">
        <f t="shared" si="2"/>
        <v>732.14115063246618</v>
      </c>
      <c r="L13" s="169">
        <f>L11*L12/100</f>
        <v>736.31</v>
      </c>
      <c r="M13" s="169">
        <f>M11*M12/100</f>
        <v>736.31</v>
      </c>
      <c r="N13" s="169">
        <f>N11*N12/100</f>
        <v>746.46600000000001</v>
      </c>
      <c r="O13" s="169">
        <f>O11*O12/100</f>
        <v>754.08300000000008</v>
      </c>
      <c r="P13" s="169">
        <f>P11*P12/100</f>
        <v>761.7</v>
      </c>
    </row>
    <row r="14" spans="1:16" ht="18" customHeight="1">
      <c r="A14" s="120" t="s">
        <v>115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65">
        <v>9269.8337560000109</v>
      </c>
      <c r="K14" s="165">
        <v>9271.3017600000003</v>
      </c>
      <c r="L14" s="165">
        <v>9400</v>
      </c>
      <c r="M14" s="165">
        <v>9400</v>
      </c>
      <c r="N14" s="165">
        <v>9600</v>
      </c>
      <c r="O14" s="165">
        <v>9700</v>
      </c>
      <c r="P14" s="165">
        <v>9800</v>
      </c>
    </row>
    <row r="15" spans="1:16" ht="18" customHeight="1">
      <c r="A15" s="58" t="s">
        <v>116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168">
        <v>1.2233263722404977</v>
      </c>
      <c r="K15" s="168">
        <v>1.2422</v>
      </c>
      <c r="L15" s="168">
        <v>1.24</v>
      </c>
      <c r="M15" s="168">
        <v>1.24</v>
      </c>
      <c r="N15" s="168">
        <v>1.24</v>
      </c>
      <c r="O15" s="168">
        <v>1.24</v>
      </c>
      <c r="P15" s="168">
        <v>1.24</v>
      </c>
    </row>
    <row r="16" spans="1:16" ht="18" customHeight="1">
      <c r="A16" s="15" t="s">
        <v>112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169">
        <f t="shared" ref="J16:K16" si="3">J14*J15/100</f>
        <v>113.40032100000001</v>
      </c>
      <c r="K16" s="169">
        <f t="shared" si="3"/>
        <v>115.16811046271999</v>
      </c>
      <c r="L16" s="169">
        <f>L14*L15/100</f>
        <v>116.56</v>
      </c>
      <c r="M16" s="169">
        <f>M14*M15/100</f>
        <v>116.56</v>
      </c>
      <c r="N16" s="169">
        <f>N14*N15/100</f>
        <v>119.04</v>
      </c>
      <c r="O16" s="169">
        <f>O14*O15/100</f>
        <v>120.28</v>
      </c>
      <c r="P16" s="169">
        <f>P14*P15/100</f>
        <v>121.52</v>
      </c>
    </row>
    <row r="17" spans="1:16" ht="18" customHeight="1">
      <c r="A17" s="120" t="s">
        <v>117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65">
        <v>3744.7781649999979</v>
      </c>
      <c r="K17" s="165">
        <v>4012.0537140000001</v>
      </c>
      <c r="L17" s="165">
        <v>3700</v>
      </c>
      <c r="M17" s="165">
        <v>3800</v>
      </c>
      <c r="N17" s="165">
        <v>3900</v>
      </c>
      <c r="O17" s="165">
        <v>4000</v>
      </c>
      <c r="P17" s="165">
        <v>4100</v>
      </c>
    </row>
    <row r="18" spans="1:16" ht="18" customHeight="1">
      <c r="A18" s="2" t="s">
        <v>118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170">
        <v>3.0903622297744322</v>
      </c>
      <c r="K18" s="170">
        <v>3.0920000000000001</v>
      </c>
      <c r="L18" s="170">
        <v>3.0920000000000001</v>
      </c>
      <c r="M18" s="170">
        <v>3.0920000000000001</v>
      </c>
      <c r="N18" s="170">
        <v>3.0920000000000001</v>
      </c>
      <c r="O18" s="170">
        <v>3.0920000000000001</v>
      </c>
      <c r="P18" s="170">
        <v>3.0920000000000001</v>
      </c>
    </row>
    <row r="19" spans="1:16" ht="18" customHeight="1">
      <c r="A19" s="15" t="s">
        <v>112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169">
        <f t="shared" ref="J19:K19" si="4">J17*J18/100</f>
        <v>115.72721</v>
      </c>
      <c r="K19" s="169">
        <f t="shared" si="4"/>
        <v>124.05270083688001</v>
      </c>
      <c r="L19" s="169">
        <f>L17*L18/100</f>
        <v>114.404</v>
      </c>
      <c r="M19" s="169">
        <f>M17*M18/100</f>
        <v>117.49600000000001</v>
      </c>
      <c r="N19" s="169">
        <f>N17*N18/100</f>
        <v>120.58800000000001</v>
      </c>
      <c r="O19" s="169">
        <f>O17*O18/100</f>
        <v>123.68</v>
      </c>
      <c r="P19" s="169">
        <f>P17*P18/100</f>
        <v>126.77200000000001</v>
      </c>
    </row>
    <row r="20" spans="1:16" ht="18" customHeight="1">
      <c r="A20" s="120" t="s">
        <v>122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65">
        <v>268.900667</v>
      </c>
      <c r="K20" s="165">
        <v>274.48781000000002</v>
      </c>
      <c r="L20" s="165">
        <v>300</v>
      </c>
      <c r="M20" s="165">
        <v>300</v>
      </c>
      <c r="N20" s="165">
        <v>300</v>
      </c>
      <c r="O20" s="165">
        <v>300</v>
      </c>
      <c r="P20" s="165">
        <v>300</v>
      </c>
    </row>
    <row r="21" spans="1:16" ht="18" customHeight="1">
      <c r="A21" s="2" t="s">
        <v>123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171">
        <v>0.71064940869038462</v>
      </c>
      <c r="K21" s="171">
        <v>0.70416788271945485</v>
      </c>
      <c r="L21" s="171">
        <v>0.7</v>
      </c>
      <c r="M21" s="171">
        <v>0.7</v>
      </c>
      <c r="N21" s="171">
        <v>0.7</v>
      </c>
      <c r="O21" s="171">
        <v>0.7</v>
      </c>
      <c r="P21" s="171">
        <v>0.7</v>
      </c>
    </row>
    <row r="22" spans="1:16" ht="18" customHeight="1">
      <c r="A22" s="15" t="s">
        <v>112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169">
        <f t="shared" ref="J22:K22" si="5">J20*J21/100</f>
        <v>1.9109410000000002</v>
      </c>
      <c r="K22" s="169">
        <f t="shared" si="5"/>
        <v>1.9328550000000002</v>
      </c>
      <c r="L22" s="169">
        <f>L20*L21/100</f>
        <v>2.1</v>
      </c>
      <c r="M22" s="169">
        <f>M20*M21/100</f>
        <v>2.1</v>
      </c>
      <c r="N22" s="169">
        <f>N20*N21/100</f>
        <v>2.1</v>
      </c>
      <c r="O22" s="169">
        <f>O20*O21/100</f>
        <v>2.1</v>
      </c>
      <c r="P22" s="169">
        <f>P20*P21/100</f>
        <v>2.1</v>
      </c>
    </row>
    <row r="23" spans="1:16" ht="18" customHeight="1">
      <c r="A23" s="120" t="s">
        <v>124</v>
      </c>
      <c r="B23" s="59"/>
      <c r="C23" s="59"/>
      <c r="D23" s="59"/>
      <c r="E23" s="59"/>
      <c r="F23" s="59"/>
      <c r="G23" s="59"/>
      <c r="H23" s="59"/>
      <c r="I23" s="59"/>
      <c r="J23" s="165">
        <v>2525.77187</v>
      </c>
      <c r="K23" s="165">
        <v>2545.121889</v>
      </c>
      <c r="L23" s="165">
        <v>2600</v>
      </c>
      <c r="M23" s="165">
        <v>2600</v>
      </c>
      <c r="N23" s="165">
        <v>2600</v>
      </c>
      <c r="O23" s="165">
        <v>2600</v>
      </c>
      <c r="P23" s="165">
        <v>2600</v>
      </c>
    </row>
    <row r="24" spans="1:16" ht="18" customHeight="1">
      <c r="A24" s="2" t="s">
        <v>123</v>
      </c>
      <c r="B24" s="59"/>
      <c r="C24" s="59"/>
      <c r="D24" s="59"/>
      <c r="E24" s="59"/>
      <c r="F24" s="59"/>
      <c r="G24" s="59"/>
      <c r="H24" s="59"/>
      <c r="I24" s="59"/>
      <c r="J24" s="171">
        <v>0.30986254510784461</v>
      </c>
      <c r="K24" s="171">
        <v>0.32274489624649955</v>
      </c>
      <c r="L24" s="171">
        <v>0.32</v>
      </c>
      <c r="M24" s="171">
        <v>0.32</v>
      </c>
      <c r="N24" s="171">
        <v>0.32</v>
      </c>
      <c r="O24" s="171">
        <v>0.32</v>
      </c>
      <c r="P24" s="171">
        <v>0.32</v>
      </c>
    </row>
    <row r="25" spans="1:16" ht="18" customHeight="1">
      <c r="A25" s="15" t="s">
        <v>112</v>
      </c>
      <c r="B25" s="59"/>
      <c r="C25" s="59"/>
      <c r="D25" s="59"/>
      <c r="E25" s="59"/>
      <c r="F25" s="59"/>
      <c r="G25" s="59"/>
      <c r="H25" s="59"/>
      <c r="I25" s="59"/>
      <c r="J25" s="169">
        <f t="shared" ref="J25:P25" si="6">J23*J24/100</f>
        <v>7.8264209999999999</v>
      </c>
      <c r="K25" s="169">
        <f t="shared" si="6"/>
        <v>8.2142509999999991</v>
      </c>
      <c r="L25" s="169">
        <f t="shared" si="6"/>
        <v>8.32</v>
      </c>
      <c r="M25" s="169">
        <f t="shared" si="6"/>
        <v>8.32</v>
      </c>
      <c r="N25" s="169">
        <f t="shared" si="6"/>
        <v>8.32</v>
      </c>
      <c r="O25" s="169">
        <f t="shared" si="6"/>
        <v>8.32</v>
      </c>
      <c r="P25" s="169">
        <f t="shared" si="6"/>
        <v>8.32</v>
      </c>
    </row>
    <row r="26" spans="1:16" ht="18" customHeight="1">
      <c r="A26" s="120" t="s">
        <v>125</v>
      </c>
      <c r="B26" s="123">
        <v>576.66160000000002</v>
      </c>
      <c r="C26" s="123">
        <v>548.65577199999996</v>
      </c>
      <c r="D26" s="123">
        <v>559.66824299999996</v>
      </c>
      <c r="E26" s="123">
        <v>555.77123600000004</v>
      </c>
      <c r="F26" s="123">
        <v>560.03433500000006</v>
      </c>
      <c r="G26" s="123">
        <v>549.59745299999997</v>
      </c>
      <c r="H26" s="123">
        <v>571.53487900000016</v>
      </c>
      <c r="I26" s="123">
        <v>540.98901699999999</v>
      </c>
      <c r="J26" s="165">
        <v>582.23780099999988</v>
      </c>
      <c r="K26" s="165">
        <v>671.32373800000005</v>
      </c>
      <c r="L26" s="165">
        <v>610</v>
      </c>
      <c r="M26" s="165">
        <v>610</v>
      </c>
      <c r="N26" s="165">
        <v>610</v>
      </c>
      <c r="O26" s="165">
        <v>610</v>
      </c>
      <c r="P26" s="165">
        <v>610</v>
      </c>
    </row>
    <row r="27" spans="1:16" ht="18" customHeight="1">
      <c r="A27" s="2" t="s">
        <v>126</v>
      </c>
      <c r="B27" s="37">
        <v>2.8517193052307537</v>
      </c>
      <c r="C27" s="37">
        <v>3.699452352776853</v>
      </c>
      <c r="D27" s="37">
        <v>3.7679175020410192</v>
      </c>
      <c r="E27" s="37">
        <v>3.8526943615894091</v>
      </c>
      <c r="F27" s="37">
        <v>3.9772445380514032</v>
      </c>
      <c r="G27" s="37">
        <v>4.2929787740482857</v>
      </c>
      <c r="H27" s="37">
        <v>4.3346999999999998</v>
      </c>
      <c r="I27" s="37">
        <v>4.3304999999999998</v>
      </c>
      <c r="J27" s="168">
        <v>4.4286039064646721</v>
      </c>
      <c r="K27" s="168">
        <v>4.4400000000000004</v>
      </c>
      <c r="L27" s="168">
        <v>4.4400000000000004</v>
      </c>
      <c r="M27" s="168">
        <v>4.4400000000000004</v>
      </c>
      <c r="N27" s="168">
        <v>4.4400000000000004</v>
      </c>
      <c r="O27" s="168">
        <v>4.4400000000000004</v>
      </c>
      <c r="P27" s="168">
        <v>4.4400000000000004</v>
      </c>
    </row>
    <row r="28" spans="1:16" ht="18" customHeight="1">
      <c r="A28" s="15" t="s">
        <v>112</v>
      </c>
      <c r="B28" s="61">
        <v>16.444770173052547</v>
      </c>
      <c r="C28" s="61">
        <v>20.297258865900005</v>
      </c>
      <c r="D28" s="61">
        <v>21.087837681362462</v>
      </c>
      <c r="E28" s="61">
        <v>21.412167072707771</v>
      </c>
      <c r="F28" s="61">
        <v>22.273935000000002</v>
      </c>
      <c r="G28" s="61">
        <v>23.594102000000003</v>
      </c>
      <c r="H28" s="61">
        <v>24.774322400013006</v>
      </c>
      <c r="I28" s="61">
        <v>23.427529381185</v>
      </c>
      <c r="J28" s="172">
        <f t="shared" ref="J28:P28" si="7">(J27*J26)/100</f>
        <v>25.785005999999999</v>
      </c>
      <c r="K28" s="172">
        <f t="shared" si="7"/>
        <v>29.806773967200005</v>
      </c>
      <c r="L28" s="172">
        <f t="shared" si="7"/>
        <v>27.084</v>
      </c>
      <c r="M28" s="172">
        <f t="shared" si="7"/>
        <v>27.084</v>
      </c>
      <c r="N28" s="172">
        <f t="shared" si="7"/>
        <v>27.084</v>
      </c>
      <c r="O28" s="172">
        <f t="shared" si="7"/>
        <v>27.084</v>
      </c>
      <c r="P28" s="172">
        <f t="shared" si="7"/>
        <v>27.084</v>
      </c>
    </row>
    <row r="29" spans="1:16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73"/>
      <c r="K29" s="173"/>
      <c r="L29" s="173"/>
      <c r="M29" s="173"/>
      <c r="N29" s="173"/>
      <c r="O29" s="173"/>
      <c r="P29" s="173"/>
    </row>
    <row r="30" spans="1:16" ht="18" customHeight="1">
      <c r="A30" s="120" t="s">
        <v>127</v>
      </c>
      <c r="B30" s="124">
        <v>225575.98849600003</v>
      </c>
      <c r="C30" s="124">
        <v>228410.60267499997</v>
      </c>
      <c r="D30" s="124">
        <v>231019.65949600001</v>
      </c>
      <c r="E30" s="124">
        <v>238111.54508700001</v>
      </c>
      <c r="F30" s="124">
        <v>240381.25744700001</v>
      </c>
      <c r="G30" s="124">
        <v>241160.095577</v>
      </c>
      <c r="H30" s="124">
        <v>251108.44234300012</v>
      </c>
      <c r="I30" s="124">
        <v>272057.22031500004</v>
      </c>
      <c r="J30" s="174">
        <f>J5+J8+J11+J14+J17+J20+J23+J26</f>
        <v>276538.2261369999</v>
      </c>
      <c r="K30" s="174">
        <f>K5+K8+K11+K14+K17+K20+K23+K26</f>
        <v>276551.63311200001</v>
      </c>
      <c r="L30" s="174">
        <f t="shared" ref="L30:P30" si="8">L5+L8+L11+L14+L17+L20+L26</f>
        <v>277510</v>
      </c>
      <c r="M30" s="174">
        <f t="shared" si="8"/>
        <v>279610</v>
      </c>
      <c r="N30" s="174">
        <f t="shared" si="8"/>
        <v>284910</v>
      </c>
      <c r="O30" s="174">
        <f t="shared" si="8"/>
        <v>289610</v>
      </c>
      <c r="P30" s="174">
        <f t="shared" si="8"/>
        <v>294310</v>
      </c>
    </row>
    <row r="31" spans="1:16" ht="18" customHeight="1" thickBot="1">
      <c r="A31" s="6" t="s">
        <v>128</v>
      </c>
      <c r="B31" s="3">
        <v>1.1562767599544443</v>
      </c>
      <c r="C31" s="3">
        <v>1.2566116623934143</v>
      </c>
      <c r="D31" s="3">
        <v>1.1422660727848921</v>
      </c>
      <c r="E31" s="3">
        <v>3.0698190822685323</v>
      </c>
      <c r="F31" s="3">
        <v>0.95321390618448021</v>
      </c>
      <c r="G31" s="3">
        <v>0.32400118805921974</v>
      </c>
      <c r="H31" s="3">
        <v>4.1252043553050122</v>
      </c>
      <c r="I31" s="3">
        <v>8.3425223686366845</v>
      </c>
      <c r="J31" s="175">
        <f t="shared" ref="J31:P31" si="9">100*((J30/I30)-1)</f>
        <v>1.6470821163325766</v>
      </c>
      <c r="K31" s="175">
        <f t="shared" si="9"/>
        <v>4.8481452952886528E-3</v>
      </c>
      <c r="L31" s="175">
        <f t="shared" si="9"/>
        <v>0.34654175685588928</v>
      </c>
      <c r="M31" s="175">
        <f t="shared" si="9"/>
        <v>0.75672948722569355</v>
      </c>
      <c r="N31" s="175">
        <f t="shared" si="9"/>
        <v>1.8954972998104447</v>
      </c>
      <c r="O31" s="175">
        <f t="shared" si="9"/>
        <v>1.6496437471482217</v>
      </c>
      <c r="P31" s="175">
        <f t="shared" si="9"/>
        <v>1.6228721383930056</v>
      </c>
    </row>
    <row r="32" spans="1:16" ht="18" customHeight="1" thickTop="1">
      <c r="A32" s="120" t="s">
        <v>129</v>
      </c>
      <c r="B32" s="124">
        <v>1671.7211977641341</v>
      </c>
      <c r="C32" s="124">
        <v>1798.4213543285273</v>
      </c>
      <c r="D32" s="124">
        <v>1838.8204022509422</v>
      </c>
      <c r="E32" s="124">
        <v>1908.4619828862742</v>
      </c>
      <c r="F32" s="124">
        <v>1940.8393610000001</v>
      </c>
      <c r="G32" s="124">
        <v>1992.829125</v>
      </c>
      <c r="H32" s="124">
        <v>2074.758654012247</v>
      </c>
      <c r="I32" s="124">
        <v>2241.7426261983328</v>
      </c>
      <c r="J32" s="176">
        <f>J7+J10+J13+J16+J19+J22+J28+J25</f>
        <v>2401.873724857825</v>
      </c>
      <c r="K32" s="176">
        <f>K7+K10+K13+K16+K19+K22+K28+K25</f>
        <v>2418.3580195384761</v>
      </c>
      <c r="L32" s="176">
        <f t="shared" ref="L32:P32" si="10">L7+L10+L13+L16+L19+L22+L28+L25</f>
        <v>2447.4704999999999</v>
      </c>
      <c r="M32" s="176">
        <f t="shared" si="10"/>
        <v>2475.1774999999998</v>
      </c>
      <c r="N32" s="176">
        <f t="shared" si="10"/>
        <v>2527.0205000000001</v>
      </c>
      <c r="O32" s="176">
        <f t="shared" si="10"/>
        <v>2575.0844999999999</v>
      </c>
      <c r="P32" s="176">
        <f t="shared" si="10"/>
        <v>2623.1484999999998</v>
      </c>
    </row>
    <row r="33" spans="1:16" ht="18" customHeight="1">
      <c r="A33" s="2" t="s">
        <v>128</v>
      </c>
      <c r="B33" s="3">
        <v>2.7742280471450664</v>
      </c>
      <c r="C33" s="3">
        <v>7.5790243453184747</v>
      </c>
      <c r="D33" s="3">
        <v>2.2463616674246234</v>
      </c>
      <c r="E33" s="3">
        <v>3.7872964945397714</v>
      </c>
      <c r="F33" s="3">
        <v>1.6965167975083073</v>
      </c>
      <c r="G33" s="3">
        <v>2.6787257639505402</v>
      </c>
      <c r="H33" s="3">
        <v>4.1112169620788341</v>
      </c>
      <c r="I33" s="3">
        <v>8.0483564612763949</v>
      </c>
      <c r="J33" s="177">
        <f t="shared" ref="J33:P33" si="11">100*((J32/I32)-1)</f>
        <v>7.1431526879180973</v>
      </c>
      <c r="K33" s="177">
        <f t="shared" si="11"/>
        <v>0.68630979680777138</v>
      </c>
      <c r="L33" s="177">
        <f t="shared" si="11"/>
        <v>1.2038118519390961</v>
      </c>
      <c r="M33" s="177">
        <f t="shared" si="11"/>
        <v>1.1320667603552215</v>
      </c>
      <c r="N33" s="177">
        <f t="shared" si="11"/>
        <v>2.0945164538704875</v>
      </c>
      <c r="O33" s="177">
        <f t="shared" si="11"/>
        <v>1.9020027736221357</v>
      </c>
      <c r="P33" s="177">
        <f t="shared" si="11"/>
        <v>1.866501856541003</v>
      </c>
    </row>
    <row r="34" spans="1:16" ht="18" customHeight="1">
      <c r="A34" s="62"/>
      <c r="B34" s="12"/>
      <c r="C34" s="63"/>
      <c r="D34" s="64"/>
      <c r="E34" s="65"/>
    </row>
    <row r="35" spans="1:16" ht="18" customHeight="1">
      <c r="A35" s="66" t="s">
        <v>4</v>
      </c>
      <c r="B35" s="67"/>
      <c r="C35" s="67"/>
    </row>
    <row r="36" spans="1:16" ht="18" customHeight="1">
      <c r="A36" s="110" t="s">
        <v>130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8" customHeight="1">
      <c r="A37" s="117" t="s">
        <v>73</v>
      </c>
      <c r="B37" s="118">
        <v>2016</v>
      </c>
      <c r="C37" s="118">
        <v>2017</v>
      </c>
      <c r="D37" s="118">
        <v>2018</v>
      </c>
      <c r="E37" s="118">
        <v>2019</v>
      </c>
      <c r="F37" s="118">
        <v>2020</v>
      </c>
      <c r="G37" s="118">
        <v>2021</v>
      </c>
      <c r="H37" s="118">
        <v>2022</v>
      </c>
      <c r="I37" s="118">
        <v>2023</v>
      </c>
      <c r="J37" s="118">
        <v>2024</v>
      </c>
      <c r="K37" s="118">
        <v>2025</v>
      </c>
      <c r="L37" s="118" t="s">
        <v>1</v>
      </c>
      <c r="M37" s="118" t="s">
        <v>2</v>
      </c>
      <c r="N37" s="118" t="s">
        <v>5</v>
      </c>
      <c r="O37" s="118" t="s">
        <v>6</v>
      </c>
      <c r="P37" s="119">
        <v>2030</v>
      </c>
    </row>
    <row r="38" spans="1:16" ht="18" customHeight="1">
      <c r="A38" s="121" t="s">
        <v>131</v>
      </c>
      <c r="B38" s="68">
        <v>1657.6469999999999</v>
      </c>
      <c r="C38" s="68">
        <v>1774.327</v>
      </c>
      <c r="D38" s="68">
        <v>1812.0206989999999</v>
      </c>
      <c r="E38" s="68">
        <v>1870.39</v>
      </c>
      <c r="F38" s="126">
        <v>1721.5809999999999</v>
      </c>
      <c r="G38" s="126">
        <v>1789.4035719999999</v>
      </c>
      <c r="H38" s="126">
        <v>1935.346374</v>
      </c>
      <c r="I38" s="126">
        <v>2102.7917160000002</v>
      </c>
      <c r="J38" s="126">
        <v>2258.906849</v>
      </c>
      <c r="K38" s="126">
        <v>2302.371815</v>
      </c>
      <c r="L38" s="126">
        <v>2300</v>
      </c>
      <c r="M38" s="126">
        <v>2330</v>
      </c>
      <c r="N38" s="126">
        <v>2380</v>
      </c>
      <c r="O38" s="126">
        <v>2420</v>
      </c>
      <c r="P38" s="126">
        <v>2470</v>
      </c>
    </row>
    <row r="39" spans="1:16" ht="18" customHeight="1">
      <c r="A39" s="15" t="s">
        <v>132</v>
      </c>
      <c r="B39" s="16">
        <v>16.556000000000001</v>
      </c>
      <c r="C39" s="16">
        <v>9.2200000000000006</v>
      </c>
      <c r="D39" s="16">
        <v>9.2644649999999995</v>
      </c>
      <c r="E39" s="16">
        <v>11.790274</v>
      </c>
      <c r="F39" s="16">
        <v>28.353999999999999</v>
      </c>
      <c r="G39" s="16">
        <v>202.61822799999999</v>
      </c>
      <c r="H39" s="16">
        <v>188.66347400000001</v>
      </c>
      <c r="I39" s="16">
        <v>112.151006</v>
      </c>
      <c r="J39" s="16">
        <v>117.505561</v>
      </c>
      <c r="K39" s="16">
        <v>118.989127</v>
      </c>
      <c r="L39" s="16">
        <v>110</v>
      </c>
      <c r="M39" s="16">
        <v>110</v>
      </c>
      <c r="N39" s="16">
        <v>110</v>
      </c>
      <c r="O39" s="16">
        <v>110</v>
      </c>
      <c r="P39" s="16">
        <v>120</v>
      </c>
    </row>
    <row r="40" spans="1:16" ht="18" customHeight="1" thickBot="1">
      <c r="A40" s="28" t="s">
        <v>133</v>
      </c>
      <c r="B40" s="29">
        <v>-4.5</v>
      </c>
      <c r="C40" s="29">
        <v>-9.4390000000000001</v>
      </c>
      <c r="D40" s="29">
        <v>-7.9039010000000012</v>
      </c>
      <c r="E40" s="29">
        <v>-11.914</v>
      </c>
      <c r="F40" s="29">
        <v>-2.7440000000000002</v>
      </c>
      <c r="G40" s="29">
        <v>-19.477521999999908</v>
      </c>
      <c r="H40" s="29">
        <v>-28.124639000000002</v>
      </c>
      <c r="I40" s="29">
        <v>-26.93417200000016</v>
      </c>
      <c r="J40" s="29">
        <v>-42.415596000000001</v>
      </c>
      <c r="K40" s="29">
        <v>-38.359012999999777</v>
      </c>
      <c r="L40" s="29">
        <v>-40</v>
      </c>
      <c r="M40" s="29">
        <v>-40</v>
      </c>
      <c r="N40" s="29">
        <v>-40</v>
      </c>
      <c r="O40" s="29">
        <v>-40</v>
      </c>
      <c r="P40" s="29">
        <v>-40</v>
      </c>
    </row>
    <row r="41" spans="1:16" ht="18" customHeight="1" thickTop="1">
      <c r="A41" s="120" t="s">
        <v>62</v>
      </c>
      <c r="B41" s="125">
        <v>1669.703</v>
      </c>
      <c r="C41" s="125">
        <v>1774.1079999999999</v>
      </c>
      <c r="D41" s="125">
        <v>1813.381263</v>
      </c>
      <c r="E41" s="125">
        <v>1870.2662740000001</v>
      </c>
      <c r="F41" s="124">
        <v>1747.191</v>
      </c>
      <c r="G41" s="124">
        <v>1972.5442780000001</v>
      </c>
      <c r="H41" s="124">
        <v>2095.885209</v>
      </c>
      <c r="I41" s="124">
        <v>2188.00855</v>
      </c>
      <c r="J41" s="124">
        <v>2333.9968140000001</v>
      </c>
      <c r="K41" s="124">
        <v>2383.001929</v>
      </c>
      <c r="L41" s="124">
        <v>2370</v>
      </c>
      <c r="M41" s="124">
        <v>2400</v>
      </c>
      <c r="N41" s="124">
        <v>2450</v>
      </c>
      <c r="O41" s="124">
        <v>2490</v>
      </c>
      <c r="P41" s="124">
        <v>2550</v>
      </c>
    </row>
    <row r="42" spans="1:16" ht="18" customHeight="1">
      <c r="A42" s="69" t="s">
        <v>128</v>
      </c>
      <c r="B42" s="70">
        <v>4.0953533418993437</v>
      </c>
      <c r="C42" s="70">
        <v>6.2529084513832656</v>
      </c>
      <c r="D42" s="70">
        <v>2.2136906546839308</v>
      </c>
      <c r="E42" s="70">
        <v>3.1369581323395401</v>
      </c>
      <c r="F42" s="70">
        <v>-6.5806284223248523</v>
      </c>
      <c r="G42" s="70">
        <v>12.898033357543625</v>
      </c>
      <c r="H42" s="70">
        <v>6.2528852901115872</v>
      </c>
      <c r="I42" s="70">
        <v>4.3954382904374034</v>
      </c>
      <c r="J42" s="70">
        <v>6.6721980588238639</v>
      </c>
      <c r="K42" s="70">
        <v>2.0996221891158129</v>
      </c>
      <c r="L42" s="70">
        <v>-0.54561135019542961</v>
      </c>
      <c r="M42" s="70">
        <v>1.2658227848101333</v>
      </c>
      <c r="N42" s="70">
        <v>2.0833333333333259</v>
      </c>
      <c r="O42" s="70">
        <v>1.6326530612244872</v>
      </c>
      <c r="P42" s="70">
        <v>2.4096385542168752</v>
      </c>
    </row>
    <row r="43" spans="1:16" ht="18" customHeight="1">
      <c r="B43" s="43"/>
      <c r="C43" s="43"/>
    </row>
    <row r="44" spans="1:16" ht="18" customHeight="1">
      <c r="B44" s="71"/>
      <c r="C44" s="71"/>
      <c r="D44" s="71"/>
      <c r="E44" s="71"/>
      <c r="F44" s="71"/>
      <c r="G44" s="71"/>
    </row>
    <row r="45" spans="1:16" ht="18" customHeight="1">
      <c r="J45" s="43"/>
      <c r="K45" s="43"/>
      <c r="L45" s="43"/>
      <c r="M45" s="43"/>
      <c r="N45" s="43"/>
      <c r="O45" s="43"/>
      <c r="P4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R28"/>
  <sheetViews>
    <sheetView zoomScaleNormal="100" workbookViewId="0">
      <selection activeCell="U23" sqref="U23"/>
    </sheetView>
  </sheetViews>
  <sheetFormatPr defaultColWidth="8.7109375" defaultRowHeight="18" customHeight="1"/>
  <cols>
    <col min="1" max="1" width="32.7109375" style="1" customWidth="1"/>
    <col min="2" max="10" width="10.42578125" style="1" hidden="1" customWidth="1"/>
    <col min="11" max="16" width="10.42578125" style="1" customWidth="1"/>
    <col min="17" max="16384" width="8.7109375" style="1"/>
  </cols>
  <sheetData>
    <row r="1" spans="1:18" ht="18" customHeight="1">
      <c r="A1" s="87" t="s">
        <v>134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</v>
      </c>
    </row>
    <row r="2" spans="1:18" ht="18" customHeight="1">
      <c r="A2" s="90" t="s">
        <v>73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8" ht="12.75" customHeight="1">
      <c r="A3" s="30" t="s">
        <v>135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8" ht="18" customHeight="1">
      <c r="A4" s="94" t="s">
        <v>136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9986.5572314609999</v>
      </c>
      <c r="L4" s="94">
        <v>10540</v>
      </c>
      <c r="M4" s="94">
        <v>10990</v>
      </c>
      <c r="N4" s="94">
        <v>11420</v>
      </c>
      <c r="O4" s="94">
        <v>11900</v>
      </c>
      <c r="P4" s="94">
        <v>12350</v>
      </c>
      <c r="Q4" s="134"/>
      <c r="R4" s="134"/>
    </row>
    <row r="5" spans="1:18" ht="18" customHeight="1">
      <c r="A5" s="2" t="s">
        <v>11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-5.1510353981865098E-2</v>
      </c>
      <c r="L5" s="3">
        <v>5.54187750304449</v>
      </c>
      <c r="M5" s="3">
        <v>4.2694497153700217</v>
      </c>
      <c r="N5" s="3">
        <v>3.9126478616924532</v>
      </c>
      <c r="O5" s="3">
        <v>4.2031523642731994</v>
      </c>
      <c r="P5" s="3">
        <v>3.7815126050420256</v>
      </c>
    </row>
    <row r="6" spans="1:18" ht="18" customHeight="1">
      <c r="A6" s="101" t="s">
        <v>137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1689.526754</v>
      </c>
      <c r="L6" s="102">
        <v>1670</v>
      </c>
      <c r="M6" s="102">
        <v>1770</v>
      </c>
      <c r="N6" s="102">
        <v>1850</v>
      </c>
      <c r="O6" s="102">
        <v>1910</v>
      </c>
      <c r="P6" s="102">
        <v>1980</v>
      </c>
      <c r="Q6" s="134"/>
      <c r="R6" s="134"/>
    </row>
    <row r="7" spans="1:18" ht="18" customHeight="1">
      <c r="A7" s="2" t="s">
        <v>11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-4.4262547875734022</v>
      </c>
      <c r="L7" s="3">
        <v>-1.1557528730320454</v>
      </c>
      <c r="M7" s="3">
        <v>5.9880239520958112</v>
      </c>
      <c r="N7" s="3">
        <v>4.5197740112994378</v>
      </c>
      <c r="O7" s="3">
        <v>3.2432432432432323</v>
      </c>
      <c r="P7" s="3">
        <v>3.6649214659685958</v>
      </c>
    </row>
    <row r="8" spans="1:18" ht="18" customHeight="1">
      <c r="A8" s="121" t="s">
        <v>138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2383.001929</v>
      </c>
      <c r="L8" s="57">
        <v>2370</v>
      </c>
      <c r="M8" s="57">
        <v>2400</v>
      </c>
      <c r="N8" s="57">
        <v>2450</v>
      </c>
      <c r="O8" s="57">
        <v>2490</v>
      </c>
      <c r="P8" s="57">
        <v>2550</v>
      </c>
      <c r="Q8" s="134"/>
      <c r="R8" s="134"/>
    </row>
    <row r="9" spans="1:18" ht="18" customHeight="1" thickBot="1">
      <c r="A9" s="6" t="s">
        <v>11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2.0996221891158129</v>
      </c>
      <c r="L9" s="7">
        <v>-0.54561135019542961</v>
      </c>
      <c r="M9" s="7">
        <v>1.2658227848101333</v>
      </c>
      <c r="N9" s="7">
        <v>2.0833333333333259</v>
      </c>
      <c r="O9" s="7">
        <v>1.6326530612244872</v>
      </c>
      <c r="P9" s="7">
        <v>2.4096385542168752</v>
      </c>
    </row>
    <row r="10" spans="1:18" ht="18" customHeight="1" thickTop="1">
      <c r="A10" s="95" t="s">
        <v>139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14059.085914461</v>
      </c>
      <c r="L10" s="95">
        <v>14580</v>
      </c>
      <c r="M10" s="95">
        <v>15160</v>
      </c>
      <c r="N10" s="95">
        <v>15720</v>
      </c>
      <c r="O10" s="95">
        <v>16300</v>
      </c>
      <c r="P10" s="95">
        <v>16880</v>
      </c>
    </row>
    <row r="11" spans="1:18" ht="18" customHeight="1">
      <c r="A11" s="2" t="s">
        <v>11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-0.24399789465403554</v>
      </c>
      <c r="L11" s="3">
        <v>3.705177482436417</v>
      </c>
      <c r="M11" s="3">
        <v>3.9780521262002821</v>
      </c>
      <c r="N11" s="3">
        <v>3.6939313984168942</v>
      </c>
      <c r="O11" s="3">
        <v>3.6895674300254422</v>
      </c>
      <c r="P11" s="3">
        <v>3.5582822085889587</v>
      </c>
    </row>
    <row r="12" spans="1:18" ht="26.25" customHeight="1">
      <c r="A12" s="72"/>
    </row>
    <row r="13" spans="1:18" ht="27" customHeight="1"/>
    <row r="14" spans="1:18" ht="15.75" customHeight="1">
      <c r="A14" s="128" t="s">
        <v>140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140.41078126934985</v>
      </c>
      <c r="L14" s="127">
        <v>141.81078126934986</v>
      </c>
      <c r="M14" s="127">
        <v>143.71078126934987</v>
      </c>
      <c r="N14" s="127">
        <v>145.71078126934987</v>
      </c>
      <c r="O14" s="127">
        <v>147.71078126934987</v>
      </c>
      <c r="P14" s="127">
        <v>150.71078126934987</v>
      </c>
    </row>
    <row r="15" spans="1:18" ht="15.75" customHeight="1">
      <c r="A15" s="2" t="s">
        <v>141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0.4</v>
      </c>
      <c r="L15" s="3">
        <v>1.4</v>
      </c>
      <c r="M15" s="3">
        <v>1.9</v>
      </c>
      <c r="N15" s="3">
        <v>2</v>
      </c>
      <c r="O15" s="3">
        <v>2</v>
      </c>
      <c r="P15" s="3">
        <v>3</v>
      </c>
    </row>
    <row r="16" spans="1:18" ht="15.75" customHeight="1">
      <c r="A16" s="128" t="s">
        <v>142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157.62993109551684</v>
      </c>
      <c r="N16" s="127">
        <v>161.14466722948359</v>
      </c>
      <c r="O16" s="127">
        <v>163.95092845880157</v>
      </c>
      <c r="P16" s="127">
        <v>167.75718968811955</v>
      </c>
    </row>
    <row r="17" spans="1:17" ht="15.75" customHeight="1">
      <c r="A17" s="2" t="s">
        <v>143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3.6247349597191345</v>
      </c>
      <c r="N17" s="3">
        <v>3.5147361339667498</v>
      </c>
      <c r="O17" s="3">
        <v>2.8062612293179825</v>
      </c>
      <c r="P17" s="3">
        <v>3.8062612293179798</v>
      </c>
    </row>
    <row r="18" spans="1:17" ht="18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7" ht="18" customHeight="1">
      <c r="A19" s="128" t="s">
        <v>144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1.2110623053381167</v>
      </c>
      <c r="N19" s="97">
        <v>1.238065834524954</v>
      </c>
      <c r="O19" s="97">
        <v>1.2596261890219653</v>
      </c>
      <c r="P19" s="97">
        <v>1.2888694898789816</v>
      </c>
    </row>
    <row r="21" spans="1:17" ht="18" customHeight="1">
      <c r="B21" s="73"/>
      <c r="C21" s="73"/>
      <c r="D21" s="73"/>
      <c r="E21" s="73"/>
      <c r="F21" s="73"/>
      <c r="G21" s="73"/>
    </row>
    <row r="22" spans="1:17" ht="18" customHeight="1">
      <c r="B22" s="73"/>
      <c r="C22" s="73"/>
      <c r="D22" s="73"/>
      <c r="E22" s="73"/>
      <c r="F22" s="73"/>
      <c r="G22" s="73"/>
    </row>
    <row r="23" spans="1:17" ht="18" customHeight="1">
      <c r="B23" s="73"/>
      <c r="C23" s="73"/>
      <c r="D23" s="73"/>
      <c r="E23" s="73"/>
      <c r="F23" s="73"/>
      <c r="G23" s="73"/>
    </row>
    <row r="24" spans="1:17" ht="18" customHeight="1">
      <c r="B24" s="73"/>
      <c r="C24" s="73"/>
      <c r="D24" s="73"/>
      <c r="E24" s="73"/>
      <c r="F24" s="73"/>
      <c r="G24" s="73"/>
    </row>
    <row r="25" spans="1:17" ht="18" customHeight="1">
      <c r="A25" s="5" t="s">
        <v>136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8634.7755128103581</v>
      </c>
      <c r="L25" s="73">
        <f t="shared" si="0"/>
        <v>8907.9431270583609</v>
      </c>
      <c r="M25" s="73">
        <f t="shared" si="0"/>
        <v>9074.6776210920871</v>
      </c>
      <c r="N25" s="73">
        <f t="shared" si="0"/>
        <v>9224.0652165172269</v>
      </c>
      <c r="O25" s="73">
        <f t="shared" ref="O25:P25" si="1">O4/O19</f>
        <v>9447.2472100947143</v>
      </c>
      <c r="P25" s="73">
        <f t="shared" si="1"/>
        <v>9582.0407705978068</v>
      </c>
    </row>
    <row r="26" spans="1:17" ht="18" customHeight="1">
      <c r="A26" s="47" t="s">
        <v>137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1460.8321872644888</v>
      </c>
      <c r="L26" s="73">
        <f t="shared" si="2"/>
        <v>1411.4103436610496</v>
      </c>
      <c r="M26" s="73">
        <f t="shared" si="2"/>
        <v>1461.5267870184709</v>
      </c>
      <c r="N26" s="73">
        <f t="shared" si="2"/>
        <v>1494.266256616188</v>
      </c>
      <c r="O26" s="73">
        <f t="shared" ref="O26:P26" si="3">O6/O19</f>
        <v>1516.3228715362106</v>
      </c>
      <c r="P26" s="73">
        <f t="shared" si="3"/>
        <v>1536.2300182820777</v>
      </c>
    </row>
    <row r="27" spans="1:17" ht="18" customHeight="1">
      <c r="A27" s="56" t="s">
        <v>138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2060.4384700951387</v>
      </c>
      <c r="L27" s="73">
        <f t="shared" si="4"/>
        <v>2003.0194697465197</v>
      </c>
      <c r="M27" s="73">
        <f t="shared" si="4"/>
        <v>1981.7312366352148</v>
      </c>
      <c r="N27" s="73">
        <f t="shared" si="4"/>
        <v>1978.8931506538706</v>
      </c>
      <c r="O27" s="73">
        <f t="shared" ref="O27:P27" si="5">O8/O19</f>
        <v>1976.7769372383059</v>
      </c>
      <c r="P27" s="73">
        <f t="shared" si="5"/>
        <v>1978.4780538481302</v>
      </c>
    </row>
    <row r="28" spans="1:17" ht="18" customHeight="1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12156.046170169986</v>
      </c>
      <c r="L28" s="74">
        <f t="shared" si="6"/>
        <v>12322.37294046593</v>
      </c>
      <c r="M28" s="74">
        <f t="shared" si="6"/>
        <v>12517.935644745772</v>
      </c>
      <c r="N28" s="74">
        <f t="shared" si="6"/>
        <v>12697.224623787284</v>
      </c>
      <c r="O28" s="74">
        <f t="shared" ref="O28:P28" si="7">SUM(O25:O27)</f>
        <v>12940.347018869232</v>
      </c>
      <c r="P28" s="74">
        <f t="shared" si="7"/>
        <v>13096.748842728015</v>
      </c>
      <c r="Q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FA9330-84CA-495D-9F9E-1A9D188F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2026-01-29T10:20:52Z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