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80" windowWidth="15360" windowHeight="8310" tabRatio="783" firstSheet="1" activeTab="1"/>
  </bookViews>
  <sheets>
    <sheet name="tiedot" sheetId="1" state="hidden" r:id="rId1"/>
    <sheet name="1.Anvisning" sheetId="2" r:id="rId2"/>
    <sheet name="2.Sammandrag" sheetId="3" r:id="rId3"/>
    <sheet name="3.Åldersstruktur" sheetId="4" r:id="rId4"/>
    <sheet name="4.Övr.kalkyl.kostnader" sheetId="5" r:id="rId5"/>
    <sheet name="5.Tilläggsdelar" sheetId="6" r:id="rId6"/>
    <sheet name="6.Avdrag och tillägg" sheetId="7" r:id="rId7"/>
    <sheet name="7.Systemändringen 2015" sheetId="8" r:id="rId8"/>
    <sheet name="8.Hemkommunsersättningarna" sheetId="9" r:id="rId9"/>
    <sheet name="9.Undervisn.-kultur+övriga" sheetId="10" r:id="rId10"/>
    <sheet name="10.Gymnasier" sheetId="11" r:id="rId11"/>
  </sheets>
  <externalReferences>
    <externalReference r:id="rId14"/>
  </externalReferences>
  <definedNames>
    <definedName name="ikar_1" localSheetId="1">'[1]tiedot'!$Q$2:$Q$296</definedName>
    <definedName name="ikar_1">'tiedot'!$Q$2:$Q$296</definedName>
    <definedName name="ikar_11">'tiedot'!$Z$2:$Z$296</definedName>
    <definedName name="ikar_12">'tiedot'!$AA$2:$AA$296</definedName>
    <definedName name="ikar_13">'tiedot'!$AB$2:$AB$296</definedName>
    <definedName name="ikar_14">'tiedot'!$AC$2:$AC$296</definedName>
    <definedName name="ikar_16">'tiedot'!$AD$2:$AD$296</definedName>
    <definedName name="ikar_2" localSheetId="1">'[1]tiedot'!$R$2:$R$296</definedName>
    <definedName name="ikar_2">'tiedot'!$R$2:$R$296</definedName>
    <definedName name="ikar_3" localSheetId="1">'[1]tiedot'!$S$2:$S$296</definedName>
    <definedName name="ikar_3">'tiedot'!$S$2:$S$296</definedName>
    <definedName name="ikar_4" localSheetId="1">'[1]tiedot'!$T$2:$T$296</definedName>
    <definedName name="ikar_4">'tiedot'!$T$2:$T$296</definedName>
    <definedName name="ikar_5" localSheetId="1">'[1]tiedot'!$U$2:$U$296</definedName>
    <definedName name="ikar_5">'tiedot'!$U$2:$U$296</definedName>
    <definedName name="ikar_6" localSheetId="1">'[1]tiedot'!$V$2:$V$296</definedName>
    <definedName name="ikar_6">'tiedot'!$V$2:$V$296</definedName>
    <definedName name="ikar_7" localSheetId="1">'[1]tiedot'!$W$2:$W$296</definedName>
    <definedName name="ikar_7">'tiedot'!$W$2:$W$296</definedName>
    <definedName name="ikar_8" localSheetId="1">'[1]tiedot'!$X$2:$X$296</definedName>
    <definedName name="ikar_8">'tiedot'!$X$2:$X$296</definedName>
    <definedName name="ikar_9" localSheetId="1">'[1]tiedot'!$Y$2:$Y$296</definedName>
    <definedName name="ikar_9">'tiedot'!$Y$2:$Y$296</definedName>
    <definedName name="jm_1" localSheetId="1">'[1]tiedot'!$CF$2:$CF$296</definedName>
    <definedName name="jm_1">'tiedot'!$CF$2:$CF$296</definedName>
    <definedName name="kkk_1" localSheetId="1">'[1]tiedot'!$CI$2:$CI$296</definedName>
    <definedName name="kkk_1">'tiedot'!$CI$2:$CI$296</definedName>
    <definedName name="kunta" localSheetId="1">'[1]tiedot'!$B$2:$B$296</definedName>
    <definedName name="kunta">'tiedot'!$B$2:$B$296</definedName>
    <definedName name="lo_1" localSheetId="1">'[1]tiedot'!$BB$2:$BB$296</definedName>
    <definedName name="lo_1">'tiedot'!$BB$2:$BB$296</definedName>
    <definedName name="lo_2" localSheetId="1">'[1]tiedot'!$BC$2:$BC$296</definedName>
    <definedName name="lo_2">'tiedot'!$BC$2:$BC$296</definedName>
    <definedName name="lo_3" localSheetId="1">'[1]tiedot'!$BD$2:$BD$296</definedName>
    <definedName name="lo_3">'tiedot'!$BD$2:$BD$296</definedName>
    <definedName name="lo_4" localSheetId="1">'[1]tiedot'!$BE$2:$BE$296</definedName>
    <definedName name="lo_4">'tiedot'!$BE$2:$BE$296</definedName>
    <definedName name="lo_5">'tiedot'!$BF$2:$BF$296</definedName>
    <definedName name="lo_6" localSheetId="1">'[1]tiedot'!$BG$2:$BG$296</definedName>
    <definedName name="lo_6">'tiedot'!$BG$2:$BG$296</definedName>
    <definedName name="lo_7" localSheetId="1">'[1]tiedot'!$BH$2:$BH$296</definedName>
    <definedName name="lo_7">'tiedot'!$BH$2:$BH$296</definedName>
    <definedName name="muutla_1" localSheetId="1">'[1]tiedot'!$AJ$2:$AJ$296</definedName>
    <definedName name="muutla_1">'tiedot'!$AJ$2:$AJ$296</definedName>
    <definedName name="muutla_10" localSheetId="1">'[1]tiedot'!$AS$2:$AS$296</definedName>
    <definedName name="muutla_10">'tiedot'!$AS$2:$AS$296</definedName>
    <definedName name="muutla_11" localSheetId="1">'[1]tiedot'!$AU$2:$AU$296</definedName>
    <definedName name="muutla_11">'tiedot'!$AU$2:$AU$296</definedName>
    <definedName name="muutla_12" localSheetId="1">'[1]tiedot'!$AV$2:$AV$296</definedName>
    <definedName name="muutla_12">'tiedot'!$AV$2:$AV$296</definedName>
    <definedName name="muutla_13">'tiedot'!$AW$2:$AW$296</definedName>
    <definedName name="muutla_14" localSheetId="1">'[1]tiedot'!$AX$2:$AX$296</definedName>
    <definedName name="muutla_14">'tiedot'!$AX$2:$AX$296</definedName>
    <definedName name="muutla_15" localSheetId="1">'[1]tiedot'!$AY$2:$AY$296</definedName>
    <definedName name="muutla_15">'tiedot'!$AY$2:$AY$296</definedName>
    <definedName name="muutla_16" localSheetId="1">'[1]tiedot'!$AZ$2:$AZ$296</definedName>
    <definedName name="muutla_16">'tiedot'!$AZ$2:$AZ$296</definedName>
    <definedName name="muutla_17">'tiedot'!$BA$2:$BA$296</definedName>
    <definedName name="muutla_18" localSheetId="1">'[1]tiedot'!$AT$2:$AT$296</definedName>
    <definedName name="muutla_18">'tiedot'!$AT$2:$AT$296</definedName>
    <definedName name="muutla_2" localSheetId="1">'[1]tiedot'!$AK$2:$AK$296</definedName>
    <definedName name="muutla_2">'tiedot'!$AK$2:$AK$296</definedName>
    <definedName name="muutla_3">'tiedot'!$AL$2:$AL$296</definedName>
    <definedName name="muutla_4" localSheetId="1">'[1]tiedot'!$AM$2:$AM$296</definedName>
    <definedName name="muutla_4">'tiedot'!$AM$2:$AM$296</definedName>
    <definedName name="muutla_5" localSheetId="1">'[1]tiedot'!$AN$2:$AN$296</definedName>
    <definedName name="muutla_5">'tiedot'!$AN$2:$AN$296</definedName>
    <definedName name="muutla_6">'tiedot'!$AO$2:$AO$296</definedName>
    <definedName name="muutla_7" localSheetId="1">'[1]tiedot'!$AP$2:$AP$296</definedName>
    <definedName name="muutla_7">'tiedot'!$AP$2:$AP$296</definedName>
    <definedName name="muutla_8" localSheetId="1">'[1]tiedot'!$AQ$2:$AQ$296</definedName>
    <definedName name="muutla_8">'tiedot'!$AQ$2:$AQ$296</definedName>
    <definedName name="muutla_9">'tiedot'!$AR$2:$AR$296</definedName>
    <definedName name="numero">'tiedot'!$A$2:$A$296</definedName>
    <definedName name="okm" localSheetId="1">'[1]tiedot'!$CH$2:$CH$296</definedName>
    <definedName name="okm">'tiedot'!$CH$2:$CH$296</definedName>
    <definedName name="sair_0" localSheetId="1">'[1]tiedot'!$AE$2:$AE$296</definedName>
    <definedName name="sair_0">'tiedot'!$AE$2:$AE$296</definedName>
    <definedName name="sair_1" localSheetId="1">'[1]tiedot'!$AF$2:$AF$296</definedName>
    <definedName name="sair_1">'tiedot'!$AF$2:$AF$296</definedName>
    <definedName name="sair_2">'tiedot'!$AG$2:$AG$296</definedName>
    <definedName name="sair_3">'tiedot'!$AH$2:$AH$296</definedName>
    <definedName name="sair_4">'tiedot'!$AI$2:$AI$296</definedName>
    <definedName name="tasa_1" localSheetId="1">'[1]tiedot'!$CG$2:$CG$296</definedName>
    <definedName name="tasa_1">'tiedot'!$CG$2:$CG$296</definedName>
    <definedName name="_xlnm.Print_Area" localSheetId="1">'1.Anvisning'!$A$1:$M$105</definedName>
    <definedName name="_xlnm.Print_Area" localSheetId="8">'8.Hemkommunsersättningarna'!$E$10:$K$51</definedName>
    <definedName name="_xlnm.Print_Area" localSheetId="9">'9.Undervisn.-kultur+övriga'!$A$1:$K$104</definedName>
    <definedName name="vl_1">'tiedot'!$BI$2:$BI$296</definedName>
    <definedName name="vl_10" localSheetId="1">'[1]tiedot'!$BT$2:$BT$296</definedName>
    <definedName name="vl_10">'tiedot'!$BT$2:$BT$296</definedName>
    <definedName name="vl_11" localSheetId="1">'[1]tiedot'!$BU$2:$BU$296</definedName>
    <definedName name="vl_11">'tiedot'!$BU$2:$BU$296</definedName>
    <definedName name="vl_12" localSheetId="1">'[1]tiedot'!$BV$2:$BV$296</definedName>
    <definedName name="vl_12">'tiedot'!$BV$2:$BV$296</definedName>
    <definedName name="vl_13" localSheetId="1">'[1]tiedot'!$BW$2:$BW$296</definedName>
    <definedName name="vl_13">'tiedot'!$BW$2:$BW$296</definedName>
    <definedName name="vl_14" localSheetId="1">'[1]tiedot'!$BX$2:$BX$296</definedName>
    <definedName name="vl_14">'tiedot'!$BX$2:$BX$296</definedName>
    <definedName name="vl_15">'tiedot'!$CB$2:$CB$296</definedName>
    <definedName name="vl_16" localSheetId="1">'[1]tiedot'!$CC$2:$CC$296</definedName>
    <definedName name="vl_16">'tiedot'!$CC$2:$CC$296</definedName>
    <definedName name="vl_17">'tiedot'!$CD$2:$CD$296</definedName>
    <definedName name="vl_18">'tiedot'!$CE$2:$CE$296</definedName>
    <definedName name="vl_19" localSheetId="1">'[1]tiedot'!$BY$2:$BY$296</definedName>
    <definedName name="vl_19">'tiedot'!$BY$2:$BY$296</definedName>
    <definedName name="vl_2">'tiedot'!$BJ$2:$BJ$296</definedName>
    <definedName name="vl_20" localSheetId="1">'[1]tiedot'!$BP$2:$BP$296</definedName>
    <definedName name="vl_20">'tiedot'!$BP$2:$BP$296</definedName>
    <definedName name="vl_21">'tiedot'!$BQ$2:$BQ$296</definedName>
    <definedName name="vl_22" localSheetId="1">'[1]tiedot'!$BZ$2:$BZ$296</definedName>
    <definedName name="vl_22">'tiedot'!$BZ$2:$BZ$296</definedName>
    <definedName name="vl_23" localSheetId="1">'[1]tiedot'!$CA$2:$CA$297</definedName>
    <definedName name="vl_23">'tiedot'!$CA$2:$CA$297</definedName>
    <definedName name="vl_3">'tiedot'!$BK$2:$BK$296</definedName>
    <definedName name="vl_4">'tiedot'!$BL$2:$BL$296</definedName>
    <definedName name="vl_5">'tiedot'!$BM$2:$BM$296</definedName>
    <definedName name="vl_6">'tiedot'!$BN$2:$BN$296</definedName>
    <definedName name="vl_7" localSheetId="1">'[1]tiedot'!$BO$2:$BO$296</definedName>
    <definedName name="vl_7">'tiedot'!$BO$2:$BO$296</definedName>
    <definedName name="vl_8" localSheetId="1">'[1]tiedot'!$BR$2:$BR$296</definedName>
    <definedName name="vl_8">'tiedot'!$BR$2:$BR$296</definedName>
    <definedName name="vl_9" localSheetId="1">'[1]tiedot'!$BS$2:$BS$296</definedName>
    <definedName name="vl_9">'tiedot'!$BS$2:$BS$296</definedName>
    <definedName name="vos_maks" localSheetId="1">'[1]tiedot'!$CJ$2:$CJ$296</definedName>
    <definedName name="vos_maks">'tiedot'!$CJ$2:$CJ$296</definedName>
    <definedName name="vosC" localSheetId="1">'[1]tiedot'!$C$2:$C$296</definedName>
    <definedName name="vosC">'tiedot'!$C$2:$C$296</definedName>
    <definedName name="vosD">'tiedot'!$D$2:$D$296</definedName>
    <definedName name="vosE">'tiedot'!$E$2:$E$296</definedName>
    <definedName name="vosF">'tiedot'!$F$2:$F$296</definedName>
    <definedName name="vosG">'tiedot'!$G$2:$G$296</definedName>
    <definedName name="vosH">'tiedot'!$H$2:$H$296</definedName>
    <definedName name="vosI">'tiedot'!$I$2:$I$296</definedName>
    <definedName name="vosJ">'tiedot'!$J$2:$J$296</definedName>
    <definedName name="vosK">'tiedot'!$K$2:$K$296</definedName>
    <definedName name="vosL">'tiedot'!$L$2:$L$296</definedName>
    <definedName name="vosM">'tiedot'!$M$2:$M$296</definedName>
    <definedName name="vosN">'tiedot'!$N$2:$N$296</definedName>
    <definedName name="vosO">'tiedot'!$O$2:$O$296</definedName>
    <definedName name="vosP">'tiedot'!$P$2:$P$296</definedName>
  </definedNames>
  <calcPr fullCalcOnLoad="1"/>
</workbook>
</file>

<file path=xl/comments10.xml><?xml version="1.0" encoding="utf-8"?>
<comments xmlns="http://schemas.openxmlformats.org/spreadsheetml/2006/main">
  <authors>
    <author>Lehtonen Sanna</author>
  </authors>
  <commentList>
    <comment ref="B26" authorId="0">
      <text>
        <r>
          <rPr>
            <b/>
            <sz val="9"/>
            <rFont val="Tahoma"/>
            <family val="2"/>
          </rPr>
          <t>Lehtonen Sanna:</t>
        </r>
        <r>
          <rPr>
            <sz val="9"/>
            <rFont val="Tahoma"/>
            <family val="2"/>
          </rPr>
          <t xml:space="preserve">
Kunnan omarahoitusosuus lukiokoulutuksen, ammatillisen peruskoulutuksen ja ammattikorkeakoulujen käyttökustannuksiin määräytyy valtionosuusprosentin perusteella. Valtionosuusprosentin ollessa 41,89 prosenttia on kuntien rahoitusosuus 58,11 prosenttia.
</t>
        </r>
      </text>
    </comment>
    <comment ref="C74" authorId="0">
      <text>
        <r>
          <rPr>
            <b/>
            <sz val="9"/>
            <rFont val="Tahoma"/>
            <family val="2"/>
          </rPr>
          <t>Lehtonen Sanna:</t>
        </r>
        <r>
          <rPr>
            <sz val="9"/>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6" authorId="0">
      <text>
        <r>
          <rPr>
            <b/>
            <sz val="9"/>
            <rFont val="Tahoma"/>
            <family val="2"/>
          </rPr>
          <t>Lehtonen Sanna:</t>
        </r>
        <r>
          <rPr>
            <sz val="9"/>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90" authorId="0">
      <text>
        <r>
          <rPr>
            <b/>
            <sz val="9"/>
            <rFont val="Tahoma"/>
            <family val="2"/>
          </rPr>
          <t>Lehtonen Sanna:</t>
        </r>
        <r>
          <rPr>
            <sz val="9"/>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92" authorId="0">
      <text>
        <r>
          <rPr>
            <b/>
            <sz val="9"/>
            <rFont val="Tahoma"/>
            <family val="2"/>
          </rPr>
          <t>Lehtonen Sanna:</t>
        </r>
        <r>
          <rPr>
            <sz val="9"/>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94" authorId="0">
      <text>
        <r>
          <rPr>
            <b/>
            <sz val="9"/>
            <rFont val="Tahoma"/>
            <family val="2"/>
          </rPr>
          <t>Lehtonen Sanna:</t>
        </r>
        <r>
          <rPr>
            <sz val="9"/>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 ref="C81" authorId="0">
      <text>
        <r>
          <rPr>
            <b/>
            <sz val="9"/>
            <rFont val="Tahoma"/>
            <family val="2"/>
          </rPr>
          <t>Lehtonen Sanna:</t>
        </r>
        <r>
          <rPr>
            <sz val="9"/>
            <rFont val="Tahoma"/>
            <family val="2"/>
          </rPr>
          <t xml:space="preserve">
Yksikköhintaa korotetaan seuraavien tekijöiden perusteella (A 805/1998, 3§):
- opistossa majoitettujen opiskelijoiden opiskelijaviikkojen osalta 30%
- vaikeasti vammaisten opiskelijaviikkojen osalta 97% kansanopistoille, joiden pääasiallisen koulutustehtävän muodostaa vaikeasti vammaisille järjestettävä koulutus (ns. erityiskansanopistot), ja 32% kansanopistoille, joiden koulutustehtävään kuuluu osana vaikeasti vammaisille järjestettävä koulutus 
- niistä opiskelijaviikoista, jotka osana kansanopiston ylläpitämisluvan mukaista koulutustehtävää ovat työelämän aktiiviseen kansalaisuuteen ja työolojen kehittämiseen tarkoitettua koulutusta tai erityisestä syystä määrättävää muuta erityistä koulutustehtävää, yksikköhintaa korotetaan 26%
(pohja-arvo x opiskelijaviikot + korotus% x pohja-arvo x korotettavat opiskelijaviikot) / opiskelijaviikot</t>
        </r>
      </text>
    </comment>
  </commentList>
</comments>
</file>

<file path=xl/comments11.xml><?xml version="1.0" encoding="utf-8"?>
<comments xmlns="http://schemas.openxmlformats.org/spreadsheetml/2006/main">
  <authors>
    <author>Lehtonen Sanna</author>
  </authors>
  <commentList>
    <comment ref="H37" authorId="0">
      <text>
        <r>
          <rPr>
            <b/>
            <sz val="9"/>
            <rFont val="Tahoma"/>
            <family val="2"/>
          </rPr>
          <t>Lehtonen Sanna:</t>
        </r>
        <r>
          <rPr>
            <sz val="9"/>
            <rFont val="Tahoma"/>
            <family val="2"/>
          </rPr>
          <t xml:space="preserve">
Lukiokoulutuksen rahoituksen määrää laskettaessa käytetään kahden laskentapäivän oppilasmäärien kuukausilla painotettua keskiarvioa (kevät 7/12 ja syksy 5/12). Aineopiskelijoiden lukumäärä otetaan huomioon painottamattomana. Laskettaessa vuoden 2014 rahoitusta laskentapäivät lukiokoulutuksessa ovat 20.1.2014 ja 20.9.2014.</t>
        </r>
      </text>
    </comment>
  </commentList>
</comments>
</file>

<file path=xl/sharedStrings.xml><?xml version="1.0" encoding="utf-8"?>
<sst xmlns="http://schemas.openxmlformats.org/spreadsheetml/2006/main" count="817" uniqueCount="710">
  <si>
    <t>Kunta:</t>
  </si>
  <si>
    <t>€/asukas</t>
  </si>
  <si>
    <t>Summa</t>
  </si>
  <si>
    <t>1)</t>
  </si>
  <si>
    <t>Yksikköhinta</t>
  </si>
  <si>
    <t>Kotikuntakorvaukset esi- ja perusopetuksessa</t>
  </si>
  <si>
    <t>Akaa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</si>
  <si>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</si>
  <si>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</si>
  <si>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</si>
  <si>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</si>
  <si>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</si>
  <si>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</si>
  <si>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</si>
  <si>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</si>
  <si>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</si>
  <si>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</si>
  <si>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</si>
  <si>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</si>
  <si>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</si>
  <si>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</si>
  <si>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</si>
  <si>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</si>
  <si>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</si>
  <si>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</si>
  <si>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</si>
  <si>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</si>
  <si>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</si>
  <si>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</si>
  <si>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</si>
  <si>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</si>
  <si>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</si>
  <si>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</si>
  <si>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</si>
  <si>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</si>
  <si>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</si>
  <si>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Honkajoki</t>
  </si>
  <si>
    <t>Huittinen</t>
  </si>
  <si>
    <t>Humppila</t>
  </si>
  <si>
    <t>Hyrynsalmi</t>
  </si>
  <si>
    <t>Hyvinkää</t>
  </si>
  <si>
    <t>Hämeenkyrö</t>
  </si>
  <si>
    <t>Hämeenlinna</t>
  </si>
  <si>
    <t>Ii</t>
  </si>
  <si>
    <t>Iisalmi</t>
  </si>
  <si>
    <t>Iitti</t>
  </si>
  <si>
    <t>Ikaalinen</t>
  </si>
  <si>
    <t>Ilmajoki</t>
  </si>
  <si>
    <t>Ilomantsi</t>
  </si>
  <si>
    <t>Imatra</t>
  </si>
  <si>
    <t>Inari</t>
  </si>
  <si>
    <t>Inkoo</t>
  </si>
  <si>
    <t>Isojoki</t>
  </si>
  <si>
    <t>Isokyrö</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</si>
  <si>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</si>
  <si>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</si>
  <si>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</si>
  <si>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</si>
  <si>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</si>
  <si>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</si>
  <si>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</si>
  <si>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</si>
  <si>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</si>
  <si>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</si>
  <si>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</si>
  <si>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</si>
  <si>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</si>
  <si>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</si>
  <si>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</si>
  <si>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</si>
  <si>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</si>
  <si>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</si>
  <si>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</si>
  <si>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</si>
  <si>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</si>
  <si>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</si>
  <si>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</si>
  <si>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</si>
  <si>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</si>
  <si>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</si>
  <si>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</si>
  <si>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</si>
  <si>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</si>
  <si>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</si>
  <si>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</si>
  <si>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</si>
  <si>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</si>
  <si>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</si>
  <si>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</si>
  <si>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</si>
  <si>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</si>
  <si>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</si>
  <si>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</si>
  <si>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</si>
  <si>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</si>
  <si>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</si>
  <si>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</si>
  <si>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</si>
  <si>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</si>
  <si>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</si>
  <si>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</si>
  <si>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</si>
  <si>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</si>
  <si>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</si>
  <si>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</si>
  <si>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</si>
  <si>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</si>
  <si>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</si>
  <si>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</si>
  <si>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</si>
  <si>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</si>
  <si>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</si>
  <si>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</si>
  <si>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</si>
  <si>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</si>
  <si>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</si>
  <si>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</si>
  <si>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</si>
  <si>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</si>
  <si>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</si>
  <si>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</si>
  <si>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</si>
  <si>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</si>
  <si>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</si>
  <si>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</si>
  <si>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</si>
  <si>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</si>
  <si>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</si>
  <si>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</si>
  <si>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</si>
  <si>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</si>
  <si>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</si>
  <si>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</si>
  <si>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</si>
  <si>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</si>
  <si>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</si>
  <si>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</si>
  <si>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</si>
  <si>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</si>
  <si>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</si>
  <si>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</si>
  <si>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</si>
  <si>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</si>
  <si>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</si>
  <si>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</si>
  <si>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</si>
  <si>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</si>
  <si>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</si>
  <si>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</si>
  <si>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</si>
  <si>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</si>
  <si>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</si>
  <si>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</si>
  <si>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</si>
  <si>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</si>
  <si>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</si>
  <si>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</si>
  <si>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</si>
  <si>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</si>
  <si>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</si>
  <si>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</si>
  <si>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</si>
  <si>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</si>
  <si>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</si>
  <si>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</si>
  <si>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</si>
  <si>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</si>
  <si>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</si>
  <si>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</si>
  <si>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</si>
  <si>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</si>
  <si>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</si>
  <si>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</si>
  <si>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</si>
  <si>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</si>
  <si>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</si>
  <si>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</si>
  <si>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</si>
  <si>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</si>
  <si>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</si>
  <si>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</si>
  <si>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</si>
  <si>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</si>
  <si>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</si>
  <si>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</si>
  <si>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</si>
  <si>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</si>
  <si>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</si>
  <si>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</si>
  <si>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</si>
  <si>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</si>
  <si>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</si>
  <si>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</si>
  <si>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</si>
  <si>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</si>
  <si>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</si>
  <si>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</si>
  <si>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</si>
  <si>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</si>
  <si>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</si>
  <si>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</si>
  <si>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</si>
  <si>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</si>
  <si>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</si>
  <si>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</si>
  <si>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</si>
  <si>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</si>
  <si>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</si>
  <si>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</si>
  <si>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</si>
  <si>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</si>
  <si>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</si>
  <si>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</si>
  <si>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</si>
  <si>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</si>
  <si>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</si>
  <si>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</si>
  <si>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</si>
  <si>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</si>
  <si>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</si>
  <si>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</si>
  <si>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</si>
  <si>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</si>
  <si>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</si>
  <si>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</si>
  <si>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</si>
  <si>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</si>
  <si>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</si>
  <si>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</si>
  <si>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</si>
  <si>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</si>
  <si>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</si>
  <si>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</si>
  <si>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</si>
  <si>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</si>
  <si>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</si>
  <si>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</si>
  <si>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</si>
  <si>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</si>
  <si>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</si>
  <si>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</si>
  <si>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</si>
  <si>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</si>
  <si>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</si>
  <si>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</si>
  <si>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</si>
  <si>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</si>
  <si>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</si>
  <si>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</si>
  <si>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</si>
  <si>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</si>
  <si>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</si>
  <si>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</si>
  <si>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</si>
  <si>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</si>
  <si>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</si>
  <si>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</si>
  <si>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</si>
  <si>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</si>
  <si>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</si>
  <si>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</si>
  <si>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</si>
  <si>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</si>
  <si>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</si>
  <si>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</si>
  <si>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</si>
  <si>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</si>
  <si>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</si>
  <si>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</si>
  <si>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</si>
  <si>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</si>
  <si>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</si>
  <si>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</si>
  <si>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</si>
  <si>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</si>
  <si>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</si>
  <si>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</si>
  <si>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</si>
  <si>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</si>
  <si>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</si>
  <si>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Valtimo</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</si>
  <si>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</si>
  <si>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</si>
  <si>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</si>
  <si>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</si>
  <si>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</si>
  <si>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</si>
  <si>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</si>
  <si>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</si>
  <si>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</si>
  <si>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</si>
  <si>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</si>
  <si>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</si>
  <si>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</si>
  <si>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</si>
  <si>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</si>
  <si>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</si>
  <si>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</si>
  <si>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</si>
  <si>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</si>
  <si>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Kotikuntakorvaustulot (+)</t>
  </si>
  <si>
    <t>Kotikuntakorvausmenot (-)</t>
  </si>
  <si>
    <t>euroa</t>
  </si>
  <si>
    <t>MUU OPETUS- JA KULTTUURITOIMEN VALTIONOSUUSRAHOITUS</t>
  </si>
  <si>
    <t>Parainen</t>
  </si>
  <si>
    <t>euroa/asukas</t>
  </si>
  <si>
    <t xml:space="preserve"> - kuukausierä, maksetaan jokaisen kuukauden 11. päivään mennessä</t>
  </si>
  <si>
    <t>(Tieto siirtyy automaattisesti taulukkoon "2. Yhteenveto".)</t>
  </si>
  <si>
    <t>vosC</t>
  </si>
  <si>
    <t>vosD</t>
  </si>
  <si>
    <t>vosE</t>
  </si>
  <si>
    <t>vosF</t>
  </si>
  <si>
    <t>vosG</t>
  </si>
  <si>
    <t>vosH</t>
  </si>
  <si>
    <t>vosI</t>
  </si>
  <si>
    <t>vosJ</t>
  </si>
  <si>
    <t>vosK</t>
  </si>
  <si>
    <t>vosL</t>
  </si>
  <si>
    <t>vosM</t>
  </si>
  <si>
    <t>vosN</t>
  </si>
  <si>
    <t>vosO</t>
  </si>
  <si>
    <t>vosP</t>
  </si>
  <si>
    <t>ikar_1</t>
  </si>
  <si>
    <t>ikar_2</t>
  </si>
  <si>
    <t>ikar_3</t>
  </si>
  <si>
    <t>ikar_4</t>
  </si>
  <si>
    <t>ikar_5</t>
  </si>
  <si>
    <t>ikar_6</t>
  </si>
  <si>
    <t>ikar_7</t>
  </si>
  <si>
    <t>ikar_8</t>
  </si>
  <si>
    <t>ikar_9</t>
  </si>
  <si>
    <t>ikar_11</t>
  </si>
  <si>
    <t>ikar_12</t>
  </si>
  <si>
    <t>ikar_13</t>
  </si>
  <si>
    <t>ikar_14</t>
  </si>
  <si>
    <t>ikar_16</t>
  </si>
  <si>
    <t>muutla_1</t>
  </si>
  <si>
    <t>muutla_2</t>
  </si>
  <si>
    <t>muutla_3</t>
  </si>
  <si>
    <t>muutla_4</t>
  </si>
  <si>
    <t>muutla_5</t>
  </si>
  <si>
    <t>muutla_6</t>
  </si>
  <si>
    <t>muutla_7</t>
  </si>
  <si>
    <t>muutla_8</t>
  </si>
  <si>
    <t>muutla_9</t>
  </si>
  <si>
    <t>muutla_10</t>
  </si>
  <si>
    <t>muutla_11</t>
  </si>
  <si>
    <t>muutla_12</t>
  </si>
  <si>
    <t>muutla_13</t>
  </si>
  <si>
    <t>muutla_14</t>
  </si>
  <si>
    <t>muutla_15</t>
  </si>
  <si>
    <t>muutla_16</t>
  </si>
  <si>
    <t>muutla_17</t>
  </si>
  <si>
    <t>lo_1</t>
  </si>
  <si>
    <t>lo_2</t>
  </si>
  <si>
    <t>lo_3</t>
  </si>
  <si>
    <t>lo_4</t>
  </si>
  <si>
    <t>lo_5</t>
  </si>
  <si>
    <t>lo_6</t>
  </si>
  <si>
    <t>lo_7</t>
  </si>
  <si>
    <t>jm_1</t>
  </si>
  <si>
    <t>vl_1</t>
  </si>
  <si>
    <t>vl_2</t>
  </si>
  <si>
    <t>vl_3</t>
  </si>
  <si>
    <t>vl_4</t>
  </si>
  <si>
    <t>vl_5</t>
  </si>
  <si>
    <t>vl_6</t>
  </si>
  <si>
    <t>vl_7</t>
  </si>
  <si>
    <t>vl_8</t>
  </si>
  <si>
    <t>vl_9</t>
  </si>
  <si>
    <t>vl_10</t>
  </si>
  <si>
    <t>vl_11</t>
  </si>
  <si>
    <t>vl_12</t>
  </si>
  <si>
    <t>vl_13</t>
  </si>
  <si>
    <t>vl_14</t>
  </si>
  <si>
    <t>vl_15</t>
  </si>
  <si>
    <t>vl_16</t>
  </si>
  <si>
    <t>tasa_1</t>
  </si>
  <si>
    <t xml:space="preserve">  +/- kotikuntakorvaukset; pl. harkinnanvarainen valtionosuuden korotus)</t>
  </si>
  <si>
    <t>sair_1</t>
  </si>
  <si>
    <t>vl_17</t>
  </si>
  <si>
    <t>vl_18</t>
  </si>
  <si>
    <t>okm</t>
  </si>
  <si>
    <t>sair_2</t>
  </si>
  <si>
    <t>sair_3</t>
  </si>
  <si>
    <t>sair_4</t>
  </si>
  <si>
    <t>Kotikuntakorvaukset, yhteensä</t>
  </si>
  <si>
    <t>kkk_1</t>
  </si>
  <si>
    <t>vl_19</t>
  </si>
  <si>
    <t>sair_0</t>
  </si>
  <si>
    <t>muutla_18</t>
  </si>
  <si>
    <t>vl_20</t>
  </si>
  <si>
    <t>vl_21</t>
  </si>
  <si>
    <t>vl_22</t>
  </si>
  <si>
    <t>Laskennallinen kustannus</t>
  </si>
  <si>
    <t>Kuntien rahoitusosuus</t>
  </si>
  <si>
    <t>Kiky-vaikutus</t>
  </si>
  <si>
    <t>Vos-indeksin vaikutus</t>
  </si>
  <si>
    <t>Leikkausten vaikutus yksikköhintaan</t>
  </si>
  <si>
    <t>kuntanro</t>
  </si>
  <si>
    <t>kuntanimi</t>
  </si>
  <si>
    <t>asm_311213</t>
  </si>
  <si>
    <t>vos_kirjanpito</t>
  </si>
  <si>
    <t>Valtion TAE vuodelle 2018 (19.9.2017)</t>
  </si>
  <si>
    <t>vl_23</t>
  </si>
  <si>
    <t>(yksikköhinnan pohja-arvo)</t>
  </si>
  <si>
    <t>https://vos.oph.fi/cgi-bin/tiedot2.cgi?saaja=9053;tnimi=vos/v17/v06yt7s17.lis</t>
  </si>
  <si>
    <t>Raportti vuoden 2017 yksikköhinnoista / OPH</t>
  </si>
  <si>
    <t>Lisätiedot lukion valtionosuudesta / OPH</t>
  </si>
  <si>
    <t>17.1.2018, Kommunförbundet / SL</t>
  </si>
  <si>
    <t>SAMMANDRAG</t>
  </si>
  <si>
    <t>Tabellens ifyllnadsanvisningar:</t>
  </si>
  <si>
    <t xml:space="preserve">  Kontrollera, fyll i eller granska de blåa fälten</t>
  </si>
  <si>
    <t xml:space="preserve"> Uppgifterna överförs automatiskt från de övriga tabellerna till de gula fälten. Granska uppgifterna.</t>
  </si>
  <si>
    <t>Kommunens statsandelsfinansiering 2018</t>
  </si>
  <si>
    <t>Kommun:</t>
  </si>
  <si>
    <t>Invånarantal 31.12.2016:</t>
  </si>
  <si>
    <t>Statsandelen för kommunal basservice</t>
  </si>
  <si>
    <t>Åldersstruktur</t>
  </si>
  <si>
    <t>Sjukfrekvens</t>
  </si>
  <si>
    <t>Övriga kalkylerade kostnader</t>
  </si>
  <si>
    <t>Tilläggsdelar</t>
  </si>
  <si>
    <t>Kommunvisa statsandelar för kommunal basservice före utjämningen</t>
  </si>
  <si>
    <t>Utjämning av statsandelar på basis av skatteinkomster (+/-)</t>
  </si>
  <si>
    <t xml:space="preserve">1. Statsandel för kommunal basservice </t>
  </si>
  <si>
    <t>2. Statsandelarna för utbildnings- och kulturverksamheten 2017</t>
  </si>
  <si>
    <t>Innehåller</t>
  </si>
  <si>
    <t>- kommunens självfinansieringsandel</t>
  </si>
  <si>
    <t>- positiva poster (t.ex. ökningar pga. handikapp, gymnasier, läroverk, konstsamfund osv.)</t>
  </si>
  <si>
    <t>Kommunens statsandelsfinansiering år 2018</t>
  </si>
  <si>
    <t>Valtionosuusmaksatus (kunnan peruspalvelujen valtionosuus +/- OKM:n valtionosuus</t>
  </si>
  <si>
    <t>Hemkommunsersättningar, netto</t>
  </si>
  <si>
    <t>Utbetalning 2018</t>
  </si>
  <si>
    <t>- varav euro / månad</t>
  </si>
  <si>
    <t>Kommunens självfinansieringsandel för basserv. statsandel</t>
  </si>
  <si>
    <t>Utjämning pga. systemändringen 2015</t>
  </si>
  <si>
    <t>Klicka cellen aktiv och välj kommun från drop-down boxen (på finska)</t>
  </si>
  <si>
    <t>Granska invånarantalet</t>
  </si>
  <si>
    <t>euro</t>
  </si>
  <si>
    <t>euro/invånare</t>
  </si>
  <si>
    <t>Statsandelsprocent</t>
  </si>
  <si>
    <t>Kommunens egna statsandels%</t>
  </si>
  <si>
    <t>UKM:s finansiering enligt</t>
  </si>
  <si>
    <t>de egna tabellerna 9-10</t>
  </si>
  <si>
    <t>Statsandelsutbetalning 2018</t>
  </si>
  <si>
    <t>Åldersstrukturens kalkylerade kostnader 2018</t>
  </si>
  <si>
    <t>Anvisning:</t>
  </si>
  <si>
    <t>fyll i kommunens uppgifter i de gula fälten</t>
  </si>
  <si>
    <t>kontrollera hela landets uppgifter i de gröna fälten</t>
  </si>
  <si>
    <t>SOCIALVÅRDEN</t>
  </si>
  <si>
    <t>0-5-åringar</t>
  </si>
  <si>
    <t>6-åringar</t>
  </si>
  <si>
    <t>7-12-åringar</t>
  </si>
  <si>
    <t>13-15-åringar</t>
  </si>
  <si>
    <t>16-18-åringar</t>
  </si>
  <si>
    <t>19-64-åringar</t>
  </si>
  <si>
    <t>65-74-åringar</t>
  </si>
  <si>
    <t>75-84-åringar</t>
  </si>
  <si>
    <t>yli 84-åringar</t>
  </si>
  <si>
    <t>Totalt enl.åldersstr.</t>
  </si>
  <si>
    <t>Kalkylerade</t>
  </si>
  <si>
    <t>kostnader, euro</t>
  </si>
  <si>
    <t>Antal</t>
  </si>
  <si>
    <t>Grundpris</t>
  </si>
  <si>
    <t>koefficient</t>
  </si>
  <si>
    <t xml:space="preserve">De sammanlagda kalkylerade kostnaderna som baserar sig på åldersstrukturen  </t>
  </si>
  <si>
    <t>(Uppgiften förs automatiskt till tabell "2. Sammandrag".)</t>
  </si>
  <si>
    <t xml:space="preserve">Sjukfrekvensens kalkylerade kostnader samt </t>
  </si>
  <si>
    <t>övriga kalkylerade kostnader 2018</t>
  </si>
  <si>
    <t>Sjukfrekvenskoefficient</t>
  </si>
  <si>
    <t>Sjukfrekvensens grundpris</t>
  </si>
  <si>
    <t>Sjukfrekvensens kalkylerade kostnader</t>
  </si>
  <si>
    <t xml:space="preserve">ÖVRIGA KALKYLERADE KOSTNADER </t>
  </si>
  <si>
    <t>Arbetslöshet</t>
  </si>
  <si>
    <t>Antal arbetslösa</t>
  </si>
  <si>
    <t>Arbetskraft</t>
  </si>
  <si>
    <t>Arbetslöshetskoefficient</t>
  </si>
  <si>
    <t>grundpris</t>
  </si>
  <si>
    <t>Arbetslöshetens grundpris sammanlagt</t>
  </si>
  <si>
    <t>Främmande språk</t>
  </si>
  <si>
    <t>Invån.främmande språk</t>
  </si>
  <si>
    <t>Dess andel</t>
  </si>
  <si>
    <t>Hela landets minimi</t>
  </si>
  <si>
    <t>Koefficient för främmande språk</t>
  </si>
  <si>
    <t>På basis av främmande språk sammanlagt</t>
  </si>
  <si>
    <t>Tvåspråkighet</t>
  </si>
  <si>
    <t>Är kommunen tvåspråkig? (0, 1, 2, 3)</t>
  </si>
  <si>
    <t>0 = enspråkigt finsk</t>
  </si>
  <si>
    <t>1 = tvåspråkig, finskspråkig majoritet</t>
  </si>
  <si>
    <t>2 = enspråkigt svensk</t>
  </si>
  <si>
    <t>3 = tvåspråkig, svenskspråkig majoritet</t>
  </si>
  <si>
    <t>Antal svenskspråkiga</t>
  </si>
  <si>
    <t>A) 7 % av helheten, grundar sig på invånarantalet</t>
  </si>
  <si>
    <t xml:space="preserve">B) 93 % av helheten, grundar sig på antalet svenskspråkiga </t>
  </si>
  <si>
    <t xml:space="preserve">På basis av tvåspråkigheten sammanlagt </t>
  </si>
  <si>
    <t>Karaktär av skärgård</t>
  </si>
  <si>
    <t>Är kommunen skärgårdskom.? (0, 1, 2, 3)</t>
  </si>
  <si>
    <t>0 = inte skärgårds- eller skärgårdsdelkommun</t>
  </si>
  <si>
    <t>1 = skärgårdskommun</t>
  </si>
  <si>
    <t>2 = skärgårdskommun, utan fast vägförbindelse till fastlandet (Hailuoto)</t>
  </si>
  <si>
    <t>3 = skärgårdsdelkommun</t>
  </si>
  <si>
    <t>På basis av skärgårdens karaktär</t>
  </si>
  <si>
    <t>Skärgårdsdelkommuner</t>
  </si>
  <si>
    <t xml:space="preserve"> Befolkning i kommunens skärgårdsdelar</t>
  </si>
  <si>
    <t>Skärgårdsdel-förhöjningen sammanlagt</t>
  </si>
  <si>
    <t>Befolkningstäthet</t>
  </si>
  <si>
    <t>Landareal</t>
  </si>
  <si>
    <t>Befolkningstäthetskoefficient</t>
  </si>
  <si>
    <t xml:space="preserve">På basis av befolkningstätheten sammanlagt </t>
  </si>
  <si>
    <t>Utbildningsbakgrund</t>
  </si>
  <si>
    <t>30-54-åringar</t>
  </si>
  <si>
    <t xml:space="preserve">Utbildningsbakgrundskoefficient </t>
  </si>
  <si>
    <t>På basis av befolkningstätheten sammanlagt</t>
  </si>
  <si>
    <t>Övriga kalkylerade kostnader sammanlagt</t>
  </si>
  <si>
    <t>Sjukfrekvens och övriga kalkylerade kostnader sammanlagt</t>
  </si>
  <si>
    <t>Hela landet</t>
  </si>
  <si>
    <t>Tilläggsdelar 2018</t>
  </si>
  <si>
    <t>Anvisningar:</t>
  </si>
  <si>
    <t xml:space="preserve">  fyll i kommunens uppgifter i de gula fälten</t>
  </si>
  <si>
    <t xml:space="preserve">  kontrollera hela landets uppgifter i de gröna fälten</t>
  </si>
  <si>
    <t>Tillägg för fjärrort</t>
  </si>
  <si>
    <t>Fjärrortstal (ifall definierat)</t>
  </si>
  <si>
    <t xml:space="preserve"> - fjärrortstal under 1 inv/km2 </t>
  </si>
  <si>
    <t xml:space="preserve"> - fjärrortstal 1 - 1,5 inv/km2 </t>
  </si>
  <si>
    <t xml:space="preserve"> - fjärrortstal 1,5 inv/km2 eller mera</t>
  </si>
  <si>
    <t>På basen av fjärrort sammanlagt</t>
  </si>
  <si>
    <t>Självförsörjningsgrad i fråga om arbetsplatser</t>
  </si>
  <si>
    <t>Arbetar inom omr. (arbetsplatser)</t>
  </si>
  <si>
    <t>Arbetande</t>
  </si>
  <si>
    <t>andel</t>
  </si>
  <si>
    <t xml:space="preserve">Koefficient för självförsörjningsgrad i fråga om arbetsplatser </t>
  </si>
  <si>
    <t xml:space="preserve">På basis av arbetslösheten </t>
  </si>
  <si>
    <t xml:space="preserve">Kommun inom samernas hembygdsområde </t>
  </si>
  <si>
    <t xml:space="preserve">Är det en kommun inom samernas hembygdsområde? </t>
  </si>
  <si>
    <t>Samiskspråkiga</t>
  </si>
  <si>
    <t>Tilläggsdelar sammanlagt</t>
  </si>
  <si>
    <t>(0 eller 1)</t>
  </si>
  <si>
    <t>Avdrag och tillägg i statsandelen sammanlagt</t>
  </si>
  <si>
    <t>Minskningar och ökningar i statsandelarna år 2018</t>
  </si>
  <si>
    <t>€/invånare</t>
  </si>
  <si>
    <t>AVDRAG</t>
  </si>
  <si>
    <t>Registret för verifierat kunnande</t>
  </si>
  <si>
    <t>Ändring i prissättn. av elektr. utlämnande av uppgifter i stand. format</t>
  </si>
  <si>
    <t>Läkarhelikopterverksamhetens finansiering</t>
  </si>
  <si>
    <t>Finansiering av systemet för antagning av studerande  (US)</t>
  </si>
  <si>
    <t>Minskning i finansieringen för nya skolor</t>
  </si>
  <si>
    <t>Utjämning pga det nya statsandelssystemet</t>
  </si>
  <si>
    <t>Ändring i hemkommunersättningssystemet;</t>
  </si>
  <si>
    <t>överföringsperiodens finansiering</t>
  </si>
  <si>
    <t>Frysning av indexhöjningen 2017</t>
  </si>
  <si>
    <t>Frysning av indexhöjningen 2018</t>
  </si>
  <si>
    <t xml:space="preserve">Neutralisering av den ändrade utjämningen </t>
  </si>
  <si>
    <t>Konkurrenskraftsavtalets effekt på statsandelen</t>
  </si>
  <si>
    <t>Pensionsstödsavdraget, "Lex Lindström"</t>
  </si>
  <si>
    <t>Grundläggande utkomsstödet överflyttning till FPA, minskad statsandel</t>
  </si>
  <si>
    <t>Avdrag sammanlagt</t>
  </si>
  <si>
    <t>TILLÄGG</t>
  </si>
  <si>
    <t>Arbetsmarknadsstödskompensation (+/-)</t>
  </si>
  <si>
    <t xml:space="preserve">Utjämning  pga statsandelssystemändringen år 2010 </t>
  </si>
  <si>
    <t>Kompensation för förlorade skatteinkomster 2010</t>
  </si>
  <si>
    <t>Kompensation för förlorade skatteinkomster 2011</t>
  </si>
  <si>
    <t>Kompensation för förlorade skatteinkomster 2012</t>
  </si>
  <si>
    <t>Kompensation för förlorade skatteinkomster 2013</t>
  </si>
  <si>
    <t>Kompensation för förlorade skatteinkomster 2014</t>
  </si>
  <si>
    <t>Effekten av ändringar i skattegrunden från år 2015</t>
  </si>
  <si>
    <t>Effekten av ändringar i skattegrunden från år 2016</t>
  </si>
  <si>
    <t xml:space="preserve">Effekten av ändringar i skattegrunden från år 2017 </t>
  </si>
  <si>
    <t>Effekten av ändringar i skattegrunden från år 2018</t>
  </si>
  <si>
    <t>Landskapens utvecklingspeng</t>
  </si>
  <si>
    <t>Statsandelsutjämning pga. arbetsmarknadsreformen</t>
  </si>
  <si>
    <t>Tillägg sammanlagt</t>
  </si>
  <si>
    <t>AVDRAG OCH TILLÄGG SAMMANLAGT</t>
  </si>
  <si>
    <t>Andel av förändringen som ska beaktas i 2017 års statsandelar, sammanlagt euro</t>
  </si>
  <si>
    <t xml:space="preserve">Utjämning till följd av ändringen av statsandelssystemet sammanlagt </t>
  </si>
  <si>
    <t xml:space="preserve">Utjämning år 2018 till följd av ändringen av statsandelssystemet år 2015 </t>
  </si>
  <si>
    <t xml:space="preserve">  Fyll i de kommunvisa uppgifterna i de gula fälten </t>
  </si>
  <si>
    <t>Hemkommunsersättningarna år 2018</t>
  </si>
  <si>
    <t>Hemkommunsersättning, netto</t>
  </si>
  <si>
    <t>Förskoleundervisningens och den grundläggande utbildningens</t>
  </si>
  <si>
    <t>grunddel år 2018</t>
  </si>
  <si>
    <t>År 2018</t>
  </si>
  <si>
    <t>Henkommuns-</t>
  </si>
  <si>
    <t>ersättningens</t>
  </si>
  <si>
    <t>grunddel</t>
  </si>
  <si>
    <t>HEMKOMMUNSERSÄTTNINGSUTGIFTER</t>
  </si>
  <si>
    <t>Elever i grundläggande utbildning som ordnas i annan kommun (finansiering 100 %)</t>
  </si>
  <si>
    <t>Hemkommunsersättningsutgifter sammanlagt</t>
  </si>
  <si>
    <t>Elever i övriga anordnares grundläggande utbildning  (finansiering 94 %)</t>
  </si>
  <si>
    <t>Hemkommunsersättningsutgifterna sammanlagt</t>
  </si>
  <si>
    <t>HEMKOMMUNSERSÄTTNINGSINKOMSTER</t>
  </si>
  <si>
    <t>Hemkommunsersättningsinkomster sammanlagt</t>
  </si>
  <si>
    <t>Hemkommunsersättningar sammanlagt</t>
  </si>
  <si>
    <t>Andel</t>
  </si>
  <si>
    <t>Grund</t>
  </si>
  <si>
    <t>Statsandelar för undervisning och kultur 2018</t>
  </si>
  <si>
    <t xml:space="preserve">  = fyll i kommunens uppgifter i de gula fälten</t>
  </si>
  <si>
    <t xml:space="preserve">  = kontrollera hela landets uppgifter i de gröna fälten</t>
  </si>
  <si>
    <t>-varav under 29-åringar</t>
  </si>
  <si>
    <t>STATSANDELAR ENLIGT HUVUDMANNAMODELLEN</t>
  </si>
  <si>
    <t>Finansiering år 2017(på finska) : https://vos.oph.fi/cgi-bin/tiedot1r.cgi?tnimi=vos/v17/vos6sl17.lis</t>
  </si>
  <si>
    <t>Gymnasium</t>
  </si>
  <si>
    <t>Yrkesutbildning</t>
  </si>
  <si>
    <t>Läroavtalsutbildning (grund- och tilläggsutb.)</t>
  </si>
  <si>
    <t>Yrkesinriktad tilläggsutbildning i läroanstaltsform</t>
  </si>
  <si>
    <t>Eventuella övriga tillägg</t>
  </si>
  <si>
    <t>Kalkylerad grund sammanlagt för statsandelen i huvudmannamodellen</t>
  </si>
  <si>
    <t xml:space="preserve">Utbildning- och kulturverks. finansieringsandel </t>
  </si>
  <si>
    <t xml:space="preserve">Enhetsprisfinansiering enligt huvudmannamodellen </t>
  </si>
  <si>
    <t xml:space="preserve">ELEVBASERADE TILLÄGG INOM FÖRSKOLA OCH GRUNDLÄGGANDE UTBILDNING </t>
  </si>
  <si>
    <t>Hemkommunsers. grunddel</t>
  </si>
  <si>
    <t>Minskning i grunddelen</t>
  </si>
  <si>
    <t>Enhetspris 2018</t>
  </si>
  <si>
    <t>Finansieringens utgivn.koeff.</t>
  </si>
  <si>
    <t>Tilläggsutbildning</t>
  </si>
  <si>
    <t xml:space="preserve">Förlängd läroplikt </t>
  </si>
  <si>
    <t xml:space="preserve">  Handikappade</t>
  </si>
  <si>
    <t xml:space="preserve">  Gravt handikappade</t>
  </si>
  <si>
    <t xml:space="preserve">Internatskoletillägg </t>
  </si>
  <si>
    <t>Skolhemstillägg</t>
  </si>
  <si>
    <t xml:space="preserve">Andra än läropliktiga </t>
  </si>
  <si>
    <t xml:space="preserve">  Grundl.utb.åt 5-åringar</t>
  </si>
  <si>
    <t>Vuxenelever</t>
  </si>
  <si>
    <t>Ämnesutbildning</t>
  </si>
  <si>
    <t xml:space="preserve">1) Kalkylerat elevantal = antalet läroämnen dividerat med talet 15 </t>
  </si>
  <si>
    <t>Flexibel grundläggande</t>
  </si>
  <si>
    <t>utbildning</t>
  </si>
  <si>
    <t xml:space="preserve">Förberedande under- </t>
  </si>
  <si>
    <t>visning för invandrare</t>
  </si>
  <si>
    <t>Förskolans och den grundläggande utbildningens tillägg sammanlagt</t>
  </si>
  <si>
    <r>
      <t>inv./land-km</t>
    </r>
    <r>
      <rPr>
        <vertAlign val="superscript"/>
        <sz val="10"/>
        <rFont val="Arial"/>
        <family val="2"/>
      </rPr>
      <t>2</t>
    </r>
    <r>
      <rPr>
        <sz val="10"/>
        <rFont val="Arial"/>
        <family val="0"/>
      </rPr>
      <t>.</t>
    </r>
  </si>
  <si>
    <t>(Överflyttas från mellanbladet "Gymnasier")</t>
  </si>
  <si>
    <t>Enligt skild kalkyl</t>
  </si>
  <si>
    <t>Pris per</t>
  </si>
  <si>
    <t>Elev-</t>
  </si>
  <si>
    <t>Koeffi-</t>
  </si>
  <si>
    <t>enhet</t>
  </si>
  <si>
    <t>Enhet</t>
  </si>
  <si>
    <t>antal</t>
  </si>
  <si>
    <t>cient</t>
  </si>
  <si>
    <t>Pris per enhet</t>
  </si>
  <si>
    <t>antal kurser</t>
  </si>
  <si>
    <t>närvaromånader</t>
  </si>
  <si>
    <t>Morgon- och eftermiddagsverks.</t>
  </si>
  <si>
    <t>Grundläggande konstundervisning</t>
  </si>
  <si>
    <t>(Musikläroanstalt)</t>
  </si>
  <si>
    <t>Medborgarinstitut</t>
  </si>
  <si>
    <t>Folkhögskolor</t>
  </si>
  <si>
    <t>Studiecentraler</t>
  </si>
  <si>
    <t>Sommaruniversitet</t>
  </si>
  <si>
    <t>Idrottsutbildningscenter</t>
  </si>
  <si>
    <t>Idrott</t>
  </si>
  <si>
    <t>Ungdomsarbete</t>
  </si>
  <si>
    <t xml:space="preserve">Muséer </t>
  </si>
  <si>
    <t xml:space="preserve">Teatrar </t>
  </si>
  <si>
    <t xml:space="preserve">Orkestrar </t>
  </si>
  <si>
    <t>Övrig statsandelsfinansiering inom utbildning- och kulturverksamheten</t>
  </si>
  <si>
    <t>Utbildning- och kulturverksamhetens statsandelar sammanlagt:</t>
  </si>
  <si>
    <t>enhets-</t>
  </si>
  <si>
    <t>pres-</t>
  </si>
  <si>
    <t>statsand.</t>
  </si>
  <si>
    <t>utjämn.</t>
  </si>
  <si>
    <t>pris</t>
  </si>
  <si>
    <t>tationer</t>
  </si>
  <si>
    <t>procent</t>
  </si>
  <si>
    <t>koeff.</t>
  </si>
  <si>
    <t>Sida 2</t>
  </si>
  <si>
    <t>Sida 1</t>
  </si>
  <si>
    <t>€/handledn.timme</t>
  </si>
  <si>
    <t>€/utbildningstimme</t>
  </si>
  <si>
    <t>€/studerandevecka</t>
  </si>
  <si>
    <t>€/utbildningsdygn</t>
  </si>
  <si>
    <t>€/under 29-åringar</t>
  </si>
  <si>
    <t>€/årsverke</t>
  </si>
  <si>
    <t>Enhetspriser (på finska): https://vos.oph.fi/rap/vos/v18/v05yk6y18.pdf</t>
  </si>
  <si>
    <t>Gymnasiers enhetsprisfinansiering 2018</t>
  </si>
  <si>
    <t>= fyll i kommunens uppgifter i de gula fälten</t>
  </si>
  <si>
    <t>= kontrollera de nationella uppgifterna i de gröna fälten</t>
  </si>
  <si>
    <t>GYMNASIETS ENHETSPRIS</t>
  </si>
  <si>
    <t>Genomsnittligt enhetspris</t>
  </si>
  <si>
    <t>Sänkt enhetspris (kiky m.fl.)</t>
  </si>
  <si>
    <t>Utjämningskoefficient</t>
  </si>
  <si>
    <t>Finskspråkig gymnasieutbildning 20.9.2017:1)</t>
  </si>
  <si>
    <t>Svenskspråkig gymnasieutbildning  20.9.2017:1)</t>
  </si>
  <si>
    <t>Sammanlagt</t>
  </si>
  <si>
    <t>Vägt nyckeltal:</t>
  </si>
  <si>
    <t>Pris per enhet enligt nyckeltal:</t>
  </si>
  <si>
    <t>Specialtillägg (%)</t>
  </si>
  <si>
    <t>Gymnasiets pris per enhet:</t>
  </si>
  <si>
    <t>Pris per enhet för vuxenstuderande:</t>
  </si>
  <si>
    <t xml:space="preserve">1) Uppgiften behövs endast ifall elevantalet understiger 200 i den ena eller båda språkgruppen.  </t>
  </si>
  <si>
    <t>Exempel på hur pris per enhet räknas ut till utbildningsarrangören (på finska):</t>
  </si>
  <si>
    <t xml:space="preserve">KALKYLERAD STATSANDELSGRUND FÖR GYMNASIETS ENHETSPRISFINANSIERING </t>
  </si>
  <si>
    <t>Uppskattat elevantal 20.1.2017</t>
  </si>
  <si>
    <t>Uppskattat elevantal 20.9.2017</t>
  </si>
  <si>
    <t>Vägt elevantal</t>
  </si>
  <si>
    <t>Kalkylerat antal studerande som bedriver ämnesstudier 3)</t>
  </si>
  <si>
    <t>Gymnasiets statsandelgrund</t>
  </si>
  <si>
    <t>Statsandelsgrund för vuxenstuderande</t>
  </si>
  <si>
    <t>Statsandelsgrund för ämnesstudier</t>
  </si>
  <si>
    <t>Gymnasieutbildningens förberedande utbildning</t>
  </si>
  <si>
    <t>Gymnasieutbildningens förberedande utbildning, över 18 -åringar</t>
  </si>
  <si>
    <t>2) Exklusive kalkylerat antal studerande som bedriver ämnesstudier.</t>
  </si>
  <si>
    <t>3) Läsårets kursantal dividerat med talet 15. Ämnesstudiekurser som bedrivs i andra läroinrättningar</t>
  </si>
  <si>
    <t xml:space="preserve">   beaktas inte.</t>
  </si>
  <si>
    <t>Kalkylerad grund för gymnasiets enhetsprisfinansiering</t>
  </si>
  <si>
    <t>antal 1)</t>
  </si>
  <si>
    <t>Poäng</t>
  </si>
  <si>
    <t>€/elev</t>
  </si>
  <si>
    <t>Vuxen</t>
  </si>
  <si>
    <t>studerande 2)</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</si>
</sst>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
    <numFmt numFmtId="165" formatCode="#,##0.000000000"/>
    <numFmt numFmtId="166" formatCode="#,##0.000"/>
    <numFmt numFmtId="167" formatCode="0.00000000"/>
    <numFmt numFmtId="168" formatCode="#,##0.00000"/>
    <numFmt numFmtId="169" formatCode="#,##0.0000000"/>
    <numFmt numFmtId="170" formatCode="#,##0.000000"/>
    <numFmt numFmtId="171" formatCode="#,##0.0000"/>
    <numFmt numFmtId="172" formatCode="#,##0.0"/>
    <numFmt numFmtId="173" formatCode="0.0000000"/>
    <numFmt numFmtId="174" formatCode="0.000"/>
    <numFmt numFmtId="175" formatCode="&quot;Kyllä&quot;;&quot;Kyllä&quot;;&quot;Ei&quot;"/>
    <numFmt numFmtId="176" formatCode="&quot;Tosi&quot;;&quot;Tosi&quot;;&quot;Epätosi&quot;"/>
    <numFmt numFmtId="177" formatCode="&quot;Käytössä&quot;;&quot;Käytössä&quot;;&quot;Ei käytössä&quot;"/>
    <numFmt numFmtId="178" formatCode="0.0"/>
    <numFmt numFmtId="179" formatCode="[$-40B]d\.\ mmmm&quot;ta &quot;yyyy"/>
    <numFmt numFmtId="180" formatCode="0.000000"/>
    <numFmt numFmtId="181" formatCode="0.00000"/>
    <numFmt numFmtId="182" formatCode="0.0000"/>
    <numFmt numFmtId="183" formatCode="0.000000000000000"/>
    <numFmt numFmtId="184" formatCode="[$€-2]\ #\ ##,000_);[Red]\([$€-2]\ #\ ##,000\)"/>
    <numFmt numFmtId="185" formatCode="0.0\ %"/>
    <numFmt numFmtId="186" formatCode="0.000\ %"/>
  </numFmts>
  <fonts count="96">
    <font>
      <sz val="10"/>
      <name val="Arial"/>
      <family val="0"/>
    </font>
    <font>
      <b/>
      <sz val="10"/>
      <name val="Arial"/>
      <family val="2"/>
    </font>
    <font>
      <sz val="8"/>
      <name val="Arial"/>
      <family val="2"/>
    </font>
    <font>
      <b/>
      <sz val="12"/>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val="single"/>
      <sz val="10"/>
      <color indexed="12"/>
      <name val="Arial"/>
      <family val="2"/>
    </font>
    <font>
      <u val="single"/>
      <sz val="10"/>
      <color indexed="36"/>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name val="Tahoma"/>
      <family val="2"/>
    </font>
    <font>
      <b/>
      <sz val="9"/>
      <name val="Tahoma"/>
      <family val="2"/>
    </font>
    <font>
      <b/>
      <sz val="9"/>
      <name val="Arial"/>
      <family val="2"/>
    </font>
    <font>
      <u val="single"/>
      <sz val="10"/>
      <name val="Arial"/>
      <family val="2"/>
    </font>
    <font>
      <u val="single"/>
      <sz val="11"/>
      <name val="Arial"/>
      <family val="2"/>
    </font>
    <font>
      <i/>
      <sz val="9"/>
      <name val="Arial"/>
      <family val="2"/>
    </font>
    <font>
      <i/>
      <vertAlign val="superscript"/>
      <sz val="8"/>
      <name val="Arial"/>
      <family val="2"/>
    </font>
    <font>
      <u val="single"/>
      <sz val="8"/>
      <name val="Arial"/>
      <family val="2"/>
    </font>
    <font>
      <i/>
      <u val="single"/>
      <sz val="10"/>
      <color indexed="12"/>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i/>
      <sz val="10"/>
      <color indexed="30"/>
      <name val="Arial"/>
      <family val="2"/>
    </font>
    <font>
      <sz val="10"/>
      <color indexed="55"/>
      <name val="Arial"/>
      <family val="2"/>
    </font>
    <font>
      <i/>
      <sz val="10"/>
      <color indexed="55"/>
      <name val="Arial"/>
      <family val="2"/>
    </font>
    <font>
      <b/>
      <i/>
      <sz val="10"/>
      <color indexed="55"/>
      <name val="Arial"/>
      <family val="2"/>
    </font>
    <font>
      <b/>
      <u val="single"/>
      <sz val="10"/>
      <color indexed="55"/>
      <name val="Arial"/>
      <family val="2"/>
    </font>
    <font>
      <i/>
      <sz val="10"/>
      <color indexed="62"/>
      <name val="Arial"/>
      <family val="2"/>
    </font>
    <font>
      <b/>
      <i/>
      <sz val="10"/>
      <color indexed="62"/>
      <name val="Arial"/>
      <family val="2"/>
    </font>
    <font>
      <b/>
      <u val="single"/>
      <sz val="14"/>
      <color indexed="8"/>
      <name val="Calibri"/>
      <family val="0"/>
    </font>
    <font>
      <b/>
      <sz val="14"/>
      <color indexed="8"/>
      <name val="Calibri"/>
      <family val="0"/>
    </font>
    <font>
      <i/>
      <sz val="12"/>
      <color indexed="8"/>
      <name val="Calibri"/>
      <family val="0"/>
    </font>
    <font>
      <sz val="12"/>
      <color indexed="8"/>
      <name val="Calibri"/>
      <family val="0"/>
    </font>
    <font>
      <b/>
      <sz val="12"/>
      <color indexed="8"/>
      <name val="Calibri"/>
      <family val="0"/>
    </font>
    <font>
      <sz val="5"/>
      <color indexed="8"/>
      <name val="Calibri"/>
      <family val="0"/>
    </font>
    <font>
      <b/>
      <sz val="12"/>
      <color indexed="30"/>
      <name val="Calibri"/>
      <family val="0"/>
    </font>
    <font>
      <sz val="12"/>
      <color indexed="30"/>
      <name val="Calibri"/>
      <family val="0"/>
    </font>
    <font>
      <b/>
      <sz val="5"/>
      <color indexed="8"/>
      <name val="Calibri"/>
      <family val="0"/>
    </font>
    <font>
      <b/>
      <sz val="12"/>
      <color indexed="57"/>
      <name val="Calibri"/>
      <family val="0"/>
    </font>
    <font>
      <sz val="12"/>
      <color indexed="49"/>
      <name val="Calibri"/>
      <family val="0"/>
    </font>
    <font>
      <b/>
      <sz val="12"/>
      <color indexed="53"/>
      <name val="Calibri"/>
      <family val="0"/>
    </font>
    <font>
      <b/>
      <sz val="12"/>
      <color indexed="62"/>
      <name val="Calibri"/>
      <family val="0"/>
    </font>
    <font>
      <b/>
      <sz val="11"/>
      <color indexed="53"/>
      <name val="Calibri"/>
      <family val="0"/>
    </font>
    <font>
      <b/>
      <sz val="11"/>
      <color indexed="30"/>
      <name val="Calibri"/>
      <family val="0"/>
    </font>
    <font>
      <b/>
      <sz val="11"/>
      <color indexed="57"/>
      <name val="Calibri"/>
      <family val="0"/>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i/>
      <sz val="10"/>
      <color rgb="FF0070C0"/>
      <name val="Arial"/>
      <family val="2"/>
    </font>
    <font>
      <sz val="10"/>
      <color theme="0"/>
      <name val="Arial"/>
      <family val="2"/>
    </font>
    <font>
      <sz val="10"/>
      <color theme="0" tint="-0.24997000396251678"/>
      <name val="Arial"/>
      <family val="2"/>
    </font>
    <font>
      <sz val="10"/>
      <color theme="0" tint="-0.3499799966812134"/>
      <name val="Arial"/>
      <family val="2"/>
    </font>
    <font>
      <i/>
      <sz val="10"/>
      <color theme="0" tint="-0.24997000396251678"/>
      <name val="Arial"/>
      <family val="2"/>
    </font>
    <font>
      <b/>
      <i/>
      <sz val="10"/>
      <color theme="0" tint="-0.24997000396251678"/>
      <name val="Arial"/>
      <family val="2"/>
    </font>
    <font>
      <b/>
      <u val="single"/>
      <sz val="10"/>
      <color theme="0" tint="-0.24997000396251678"/>
      <name val="Arial"/>
      <family val="2"/>
    </font>
    <font>
      <i/>
      <sz val="10"/>
      <color theme="4"/>
      <name val="Arial"/>
      <family val="2"/>
    </font>
    <font>
      <b/>
      <i/>
      <sz val="10"/>
      <color theme="4"/>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10" fillId="0" borderId="0" applyNumberFormat="0" applyFill="0" applyBorder="0" applyAlignment="0" applyProtection="0"/>
    <xf numFmtId="0" fontId="0" fillId="26" borderId="1" applyNumberFormat="0" applyFont="0" applyAlignment="0" applyProtection="0"/>
    <xf numFmtId="0" fontId="71" fillId="27" borderId="0" applyNumberFormat="0" applyBorder="0" applyAlignment="0" applyProtection="0"/>
    <xf numFmtId="0" fontId="9" fillId="0" borderId="0" applyNumberFormat="0" applyFill="0" applyBorder="0" applyAlignment="0" applyProtection="0"/>
    <xf numFmtId="0" fontId="72" fillId="28" borderId="0" applyNumberFormat="0" applyBorder="0" applyAlignment="0" applyProtection="0"/>
    <xf numFmtId="0" fontId="73" fillId="29" borderId="2" applyNumberFormat="0" applyAlignment="0" applyProtection="0"/>
    <xf numFmtId="0" fontId="74" fillId="0" borderId="3" applyNumberFormat="0" applyFill="0" applyAlignment="0" applyProtection="0"/>
    <xf numFmtId="0" fontId="75" fillId="30" borderId="0" applyNumberFormat="0" applyBorder="0" applyAlignment="0" applyProtection="0"/>
    <xf numFmtId="0" fontId="0" fillId="0" borderId="0">
      <alignment/>
      <protection/>
    </xf>
    <xf numFmtId="0" fontId="19" fillId="0" borderId="0">
      <alignment/>
      <protection/>
    </xf>
    <xf numFmtId="0" fontId="76" fillId="0" borderId="0" applyNumberFormat="0" applyFill="0" applyBorder="0" applyAlignment="0" applyProtection="0"/>
    <xf numFmtId="0" fontId="77" fillId="0" borderId="4" applyNumberFormat="0" applyFill="0" applyAlignment="0" applyProtection="0"/>
    <xf numFmtId="0" fontId="78" fillId="0" borderId="5" applyNumberFormat="0" applyFill="0" applyAlignment="0" applyProtection="0"/>
    <xf numFmtId="0" fontId="79" fillId="0" borderId="6"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82" fillId="31" borderId="2" applyNumberFormat="0" applyAlignment="0" applyProtection="0"/>
    <xf numFmtId="0" fontId="83" fillId="32" borderId="8" applyNumberFormat="0" applyAlignment="0" applyProtection="0"/>
    <xf numFmtId="0" fontId="8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cellStyleXfs>
  <cellXfs count="308">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xf>
    <xf numFmtId="0" fontId="0" fillId="0" borderId="0" xfId="0" applyBorder="1" applyAlignment="1" applyProtection="1">
      <alignment/>
      <protection/>
    </xf>
    <xf numFmtId="0" fontId="5" fillId="0" borderId="0" xfId="0" applyFont="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 fillId="0" borderId="0" xfId="0" applyFont="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0" fillId="0" borderId="0" xfId="0" applyBorder="1" applyAlignment="1" applyProtection="1" quotePrefix="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3" fontId="1" fillId="0" borderId="0" xfId="0" applyNumberFormat="1" applyFont="1" applyAlignment="1" applyProtection="1">
      <alignment/>
      <protection/>
    </xf>
    <xf numFmtId="0" fontId="0" fillId="0" borderId="0" xfId="0" applyBorder="1" applyAlignment="1" applyProtection="1">
      <alignment horizontal="right"/>
      <protection/>
    </xf>
    <xf numFmtId="3" fontId="6" fillId="0" borderId="0" xfId="0" applyNumberFormat="1" applyFont="1" applyBorder="1" applyAlignment="1" applyProtection="1">
      <alignment/>
      <protection/>
    </xf>
    <xf numFmtId="3" fontId="0" fillId="0" borderId="0" xfId="0" applyNumberFormat="1" applyAlignment="1" applyProtection="1">
      <alignment/>
      <protection/>
    </xf>
    <xf numFmtId="2" fontId="0" fillId="0" borderId="0" xfId="0" applyNumberFormat="1" applyFill="1" applyBorder="1" applyAlignment="1" applyProtection="1">
      <alignment/>
      <protection/>
    </xf>
    <xf numFmtId="3" fontId="0" fillId="0" borderId="0" xfId="0" applyNumberForma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0" fontId="6" fillId="0" borderId="0" xfId="0" applyFont="1" applyAlignment="1" applyProtection="1">
      <alignment/>
      <protection/>
    </xf>
    <xf numFmtId="2" fontId="6" fillId="0" borderId="0" xfId="0" applyNumberFormat="1" applyFont="1" applyAlignment="1" applyProtection="1">
      <alignment/>
      <protection/>
    </xf>
    <xf numFmtId="2" fontId="0" fillId="0" borderId="0" xfId="0" applyNumberFormat="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protection/>
    </xf>
    <xf numFmtId="3"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9" fontId="0" fillId="0" borderId="0" xfId="0" applyNumberFormat="1" applyFont="1" applyAlignment="1" applyProtection="1">
      <alignment/>
      <protection/>
    </xf>
    <xf numFmtId="3" fontId="0" fillId="0" borderId="0" xfId="0" applyNumberFormat="1" applyFill="1" applyAlignment="1" applyProtection="1">
      <alignment/>
      <protection/>
    </xf>
    <xf numFmtId="9" fontId="0" fillId="0" borderId="0" xfId="0" applyNumberFormat="1" applyAlignment="1" applyProtection="1">
      <alignment/>
      <protection/>
    </xf>
    <xf numFmtId="10" fontId="0" fillId="0" borderId="0" xfId="0" applyNumberFormat="1" applyAlignment="1" applyProtection="1">
      <alignment/>
      <protection/>
    </xf>
    <xf numFmtId="0" fontId="0" fillId="0" borderId="0" xfId="0" applyFont="1" applyAlignment="1" applyProtection="1" quotePrefix="1">
      <alignment/>
      <protection/>
    </xf>
    <xf numFmtId="3" fontId="0" fillId="0" borderId="0" xfId="0" applyNumberFormat="1" applyFill="1" applyAlignment="1" applyProtection="1" quotePrefix="1">
      <alignment/>
      <protection/>
    </xf>
    <xf numFmtId="2" fontId="0" fillId="0" borderId="0" xfId="0" applyNumberFormat="1" applyFill="1" applyAlignment="1" applyProtection="1">
      <alignment/>
      <protection/>
    </xf>
    <xf numFmtId="0" fontId="4" fillId="0" borderId="0" xfId="0" applyFont="1" applyBorder="1" applyAlignment="1">
      <alignment/>
    </xf>
    <xf numFmtId="0" fontId="0" fillId="0" borderId="0" xfId="0" applyFill="1" applyAlignment="1" quotePrefix="1">
      <alignment/>
    </xf>
    <xf numFmtId="173" fontId="0" fillId="0" borderId="0" xfId="0" applyNumberFormat="1" applyFont="1" applyFill="1" applyBorder="1" applyAlignment="1">
      <alignment/>
    </xf>
    <xf numFmtId="3" fontId="0" fillId="33" borderId="10" xfId="0" applyNumberFormat="1" applyFont="1" applyFill="1" applyBorder="1" applyAlignment="1" applyProtection="1">
      <alignment/>
      <protection locked="0"/>
    </xf>
    <xf numFmtId="3" fontId="0" fillId="0" borderId="0" xfId="0" applyNumberFormat="1" applyFont="1" applyFill="1" applyBorder="1" applyAlignment="1">
      <alignment/>
    </xf>
    <xf numFmtId="174" fontId="0" fillId="0" borderId="0" xfId="0" applyNumberFormat="1" applyFill="1" applyBorder="1" applyAlignment="1">
      <alignment/>
    </xf>
    <xf numFmtId="4" fontId="0" fillId="0" borderId="0" xfId="0" applyNumberFormat="1" applyFont="1" applyFill="1" applyBorder="1" applyAlignment="1">
      <alignment/>
    </xf>
    <xf numFmtId="4" fontId="0" fillId="0" borderId="0" xfId="0" applyNumberFormat="1" applyAlignment="1">
      <alignment/>
    </xf>
    <xf numFmtId="171" fontId="7" fillId="0" borderId="0" xfId="0" applyNumberFormat="1" applyFont="1" applyFill="1" applyBorder="1" applyAlignment="1">
      <alignment/>
    </xf>
    <xf numFmtId="3" fontId="0" fillId="0" borderId="0" xfId="0" applyNumberFormat="1" applyFill="1" applyAlignment="1">
      <alignment/>
    </xf>
    <xf numFmtId="0" fontId="8" fillId="0" borderId="0" xfId="0" applyFont="1" applyAlignment="1">
      <alignment/>
    </xf>
    <xf numFmtId="0" fontId="3" fillId="0" borderId="0" xfId="0" applyFont="1" applyBorder="1" applyAlignment="1" applyProtection="1">
      <alignment/>
      <protection/>
    </xf>
    <xf numFmtId="0" fontId="0" fillId="0" borderId="0" xfId="0" applyAlignment="1" quotePrefix="1">
      <alignment/>
    </xf>
    <xf numFmtId="0" fontId="0" fillId="0" borderId="0" xfId="0" applyFill="1" applyAlignment="1" applyProtection="1">
      <alignment/>
      <protection/>
    </xf>
    <xf numFmtId="4" fontId="0" fillId="0" borderId="10" xfId="0" applyNumberFormat="1" applyFill="1" applyBorder="1" applyAlignment="1">
      <alignment/>
    </xf>
    <xf numFmtId="4" fontId="0" fillId="33" borderId="10" xfId="0" applyNumberFormat="1" applyFill="1" applyBorder="1" applyAlignment="1" applyProtection="1">
      <alignment/>
      <protection locked="0"/>
    </xf>
    <xf numFmtId="0" fontId="0" fillId="0" borderId="0" xfId="0" applyBorder="1" applyAlignment="1">
      <alignment/>
    </xf>
    <xf numFmtId="0" fontId="0" fillId="0" borderId="11" xfId="0" applyBorder="1" applyAlignment="1">
      <alignment/>
    </xf>
    <xf numFmtId="0" fontId="11" fillId="0" borderId="0" xfId="0" applyFont="1" applyAlignment="1">
      <alignment/>
    </xf>
    <xf numFmtId="0" fontId="11" fillId="0" borderId="0" xfId="0" applyFont="1" applyAlignment="1" quotePrefix="1">
      <alignment/>
    </xf>
    <xf numFmtId="14" fontId="11" fillId="0" borderId="0" xfId="0" applyNumberFormat="1" applyFont="1" applyAlignment="1" quotePrefix="1">
      <alignment/>
    </xf>
    <xf numFmtId="3" fontId="1" fillId="0" borderId="0" xfId="0" applyNumberFormat="1" applyFont="1" applyFill="1" applyAlignment="1">
      <alignment/>
    </xf>
    <xf numFmtId="14" fontId="0" fillId="0" borderId="0" xfId="0" applyNumberFormat="1" applyFont="1" applyAlignment="1" applyProtection="1">
      <alignment/>
      <protection/>
    </xf>
    <xf numFmtId="4" fontId="0" fillId="0" borderId="0" xfId="0" applyNumberFormat="1" applyFill="1" applyAlignment="1" applyProtection="1">
      <alignment/>
      <protection/>
    </xf>
    <xf numFmtId="0" fontId="11" fillId="0" borderId="0" xfId="0" applyFont="1" applyBorder="1" applyAlignment="1" applyProtection="1">
      <alignment/>
      <protection/>
    </xf>
    <xf numFmtId="0" fontId="12" fillId="0" borderId="0" xfId="0" applyFont="1" applyAlignment="1">
      <alignment/>
    </xf>
    <xf numFmtId="0" fontId="13" fillId="0" borderId="0" xfId="0" applyFont="1" applyAlignment="1">
      <alignment/>
    </xf>
    <xf numFmtId="3" fontId="0" fillId="0" borderId="0" xfId="0" applyNumberFormat="1" applyAlignment="1">
      <alignment/>
    </xf>
    <xf numFmtId="0" fontId="5" fillId="0" borderId="0" xfId="0" applyFont="1" applyAlignment="1" quotePrefix="1">
      <alignment/>
    </xf>
    <xf numFmtId="0" fontId="5" fillId="0" borderId="0" xfId="0" applyFont="1" applyAlignment="1">
      <alignment/>
    </xf>
    <xf numFmtId="0" fontId="5" fillId="0" borderId="0" xfId="0" applyFont="1" applyAlignment="1">
      <alignment horizontal="center"/>
    </xf>
    <xf numFmtId="3" fontId="1" fillId="0" borderId="0" xfId="0" applyNumberFormat="1" applyFont="1" applyBorder="1" applyAlignment="1" applyProtection="1">
      <alignment horizontal="center"/>
      <protection/>
    </xf>
    <xf numFmtId="2" fontId="0" fillId="0" borderId="0" xfId="0" applyNumberFormat="1" applyBorder="1" applyAlignment="1" applyProtection="1">
      <alignment horizontal="center"/>
      <protection/>
    </xf>
    <xf numFmtId="2" fontId="0" fillId="0" borderId="0" xfId="0" applyNumberFormat="1" applyAlignment="1">
      <alignment/>
    </xf>
    <xf numFmtId="2" fontId="0" fillId="0" borderId="0" xfId="0" applyNumberFormat="1" applyAlignment="1">
      <alignment horizontal="center"/>
    </xf>
    <xf numFmtId="0" fontId="11" fillId="0" borderId="0" xfId="0" applyFont="1" applyAlignment="1" applyProtection="1">
      <alignment/>
      <protection/>
    </xf>
    <xf numFmtId="172" fontId="0" fillId="0" borderId="0" xfId="0" applyNumberFormat="1" applyFill="1" applyAlignment="1" applyProtection="1">
      <alignment/>
      <protection/>
    </xf>
    <xf numFmtId="0" fontId="14" fillId="0" borderId="0" xfId="47" applyFont="1">
      <alignment/>
      <protection/>
    </xf>
    <xf numFmtId="0" fontId="15" fillId="0" borderId="0" xfId="47" applyFont="1">
      <alignment/>
      <protection/>
    </xf>
    <xf numFmtId="3" fontId="15" fillId="0" borderId="0" xfId="47" applyNumberFormat="1" applyFont="1">
      <alignment/>
      <protection/>
    </xf>
    <xf numFmtId="0" fontId="0" fillId="33" borderId="10" xfId="0" applyFill="1" applyBorder="1" applyAlignment="1">
      <alignment/>
    </xf>
    <xf numFmtId="3" fontId="0" fillId="33" borderId="10" xfId="0" applyNumberFormat="1" applyFill="1" applyBorder="1" applyAlignment="1" applyProtection="1">
      <alignment/>
      <protection/>
    </xf>
    <xf numFmtId="3" fontId="0" fillId="33" borderId="10" xfId="0" applyNumberFormat="1" applyFill="1" applyBorder="1" applyAlignment="1">
      <alignment/>
    </xf>
    <xf numFmtId="14" fontId="11" fillId="0" borderId="0" xfId="0" applyNumberFormat="1" applyFont="1" applyFill="1" applyAlignment="1" applyProtection="1" quotePrefix="1">
      <alignment/>
      <protection locked="0"/>
    </xf>
    <xf numFmtId="3" fontId="1" fillId="33" borderId="10" xfId="0" applyNumberFormat="1" applyFont="1" applyFill="1" applyBorder="1" applyAlignment="1" quotePrefix="1">
      <alignment/>
    </xf>
    <xf numFmtId="0" fontId="1" fillId="34" borderId="12" xfId="0" applyFont="1" applyFill="1" applyBorder="1" applyAlignment="1">
      <alignment/>
    </xf>
    <xf numFmtId="0" fontId="0" fillId="34" borderId="13" xfId="0" applyFill="1" applyBorder="1" applyAlignment="1">
      <alignment/>
    </xf>
    <xf numFmtId="3" fontId="1" fillId="34" borderId="14" xfId="0" applyNumberFormat="1" applyFont="1" applyFill="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4" fontId="1" fillId="0" borderId="0" xfId="0" applyNumberFormat="1" applyFont="1" applyBorder="1" applyAlignment="1" applyProtection="1">
      <alignment/>
      <protection/>
    </xf>
    <xf numFmtId="3" fontId="0" fillId="0" borderId="0" xfId="0" applyNumberFormat="1" applyFont="1" applyAlignment="1" applyProtection="1">
      <alignment/>
      <protection/>
    </xf>
    <xf numFmtId="0" fontId="0" fillId="0" borderId="0" xfId="0" applyFont="1" applyFill="1" applyAlignment="1" applyProtection="1">
      <alignment/>
      <protection/>
    </xf>
    <xf numFmtId="0" fontId="1" fillId="35" borderId="12" xfId="0" applyFont="1" applyFill="1" applyBorder="1" applyAlignment="1">
      <alignment/>
    </xf>
    <xf numFmtId="0" fontId="0" fillId="35" borderId="13" xfId="0" applyFill="1" applyBorder="1" applyAlignment="1">
      <alignment/>
    </xf>
    <xf numFmtId="3" fontId="1" fillId="35" borderId="14" xfId="0" applyNumberFormat="1" applyFont="1" applyFill="1" applyBorder="1" applyAlignment="1">
      <alignment/>
    </xf>
    <xf numFmtId="0" fontId="1" fillId="34" borderId="12" xfId="0" applyFont="1" applyFill="1" applyBorder="1" applyAlignment="1" applyProtection="1">
      <alignment/>
      <protection/>
    </xf>
    <xf numFmtId="0" fontId="1" fillId="34" borderId="13" xfId="0" applyFont="1" applyFill="1" applyBorder="1" applyAlignment="1" applyProtection="1">
      <alignment/>
      <protection/>
    </xf>
    <xf numFmtId="0" fontId="86" fillId="0" borderId="0" xfId="0" applyFont="1" applyAlignment="1" applyProtection="1">
      <alignment/>
      <protection/>
    </xf>
    <xf numFmtId="4" fontId="1" fillId="34" borderId="13" xfId="0" applyNumberFormat="1" applyFont="1" applyFill="1" applyBorder="1" applyAlignment="1" applyProtection="1">
      <alignment/>
      <protection/>
    </xf>
    <xf numFmtId="4" fontId="0" fillId="10" borderId="10" xfId="0" applyNumberFormat="1" applyFont="1" applyFill="1" applyBorder="1" applyAlignment="1" applyProtection="1">
      <alignment/>
      <protection locked="0"/>
    </xf>
    <xf numFmtId="4" fontId="0" fillId="10" borderId="10" xfId="0" applyNumberFormat="1" applyFill="1" applyBorder="1" applyAlignment="1" applyProtection="1">
      <alignment/>
      <protection locked="0"/>
    </xf>
    <xf numFmtId="2" fontId="0" fillId="10" borderId="10" xfId="0" applyNumberFormat="1" applyFill="1" applyBorder="1" applyAlignment="1" applyProtection="1">
      <alignment/>
      <protection locked="0"/>
    </xf>
    <xf numFmtId="3" fontId="1" fillId="34" borderId="14" xfId="0" applyNumberFormat="1" applyFont="1" applyFill="1" applyBorder="1" applyAlignment="1" applyProtection="1">
      <alignment/>
      <protection/>
    </xf>
    <xf numFmtId="0" fontId="0" fillId="0" borderId="0" xfId="0" applyFont="1" applyAlignment="1" applyProtection="1">
      <alignment horizontal="center"/>
      <protection/>
    </xf>
    <xf numFmtId="0" fontId="1" fillId="34" borderId="13" xfId="0" applyFont="1" applyFill="1" applyBorder="1" applyAlignment="1">
      <alignment/>
    </xf>
    <xf numFmtId="0" fontId="0" fillId="10" borderId="10" xfId="0" applyFill="1" applyBorder="1" applyAlignment="1">
      <alignment/>
    </xf>
    <xf numFmtId="0" fontId="0" fillId="34" borderId="13" xfId="0" applyFont="1" applyFill="1" applyBorder="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right"/>
      <protection/>
    </xf>
    <xf numFmtId="3" fontId="1" fillId="0" borderId="0" xfId="0" applyNumberFormat="1" applyFont="1" applyFill="1" applyBorder="1" applyAlignment="1" applyProtection="1">
      <alignment/>
      <protection/>
    </xf>
    <xf numFmtId="0" fontId="0" fillId="0" borderId="15" xfId="0" applyFont="1" applyBorder="1" applyAlignment="1" applyProtection="1">
      <alignment/>
      <protection/>
    </xf>
    <xf numFmtId="0" fontId="0" fillId="33" borderId="16" xfId="0" applyFill="1" applyBorder="1" applyAlignment="1" applyProtection="1">
      <alignment/>
      <protection locked="0"/>
    </xf>
    <xf numFmtId="3" fontId="5" fillId="0" borderId="0" xfId="0" applyNumberFormat="1" applyFont="1" applyBorder="1" applyAlignment="1" applyProtection="1">
      <alignment horizontal="right"/>
      <protection/>
    </xf>
    <xf numFmtId="0" fontId="0" fillId="0" borderId="15" xfId="0" applyBorder="1" applyAlignment="1">
      <alignment/>
    </xf>
    <xf numFmtId="3" fontId="0" fillId="0" borderId="15" xfId="0" applyNumberFormat="1" applyBorder="1" applyAlignment="1" applyProtection="1">
      <alignment/>
      <protection/>
    </xf>
    <xf numFmtId="0" fontId="1" fillId="35" borderId="13" xfId="0" applyFont="1" applyFill="1" applyBorder="1" applyAlignment="1" applyProtection="1">
      <alignment/>
      <protection/>
    </xf>
    <xf numFmtId="0" fontId="0" fillId="35" borderId="13" xfId="0" applyFill="1" applyBorder="1" applyAlignment="1" applyProtection="1">
      <alignment/>
      <protection/>
    </xf>
    <xf numFmtId="2" fontId="0" fillId="35" borderId="13" xfId="0" applyNumberFormat="1" applyFill="1" applyBorder="1" applyAlignment="1" applyProtection="1">
      <alignment/>
      <protection/>
    </xf>
    <xf numFmtId="3" fontId="1" fillId="35" borderId="14"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0" fontId="5" fillId="0" borderId="0" xfId="0" applyFont="1" applyAlignment="1" applyProtection="1">
      <alignment/>
      <protection/>
    </xf>
    <xf numFmtId="0" fontId="1" fillId="35" borderId="12" xfId="0" applyFont="1" applyFill="1" applyBorder="1" applyAlignment="1" applyProtection="1">
      <alignment/>
      <protection/>
    </xf>
    <xf numFmtId="2" fontId="0" fillId="16" borderId="10" xfId="0" applyNumberFormat="1" applyFill="1" applyBorder="1" applyAlignment="1" applyProtection="1">
      <alignment horizontal="center"/>
      <protection locked="0"/>
    </xf>
    <xf numFmtId="2" fontId="1" fillId="35" borderId="13" xfId="0" applyNumberFormat="1" applyFont="1" applyFill="1" applyBorder="1" applyAlignment="1">
      <alignment/>
    </xf>
    <xf numFmtId="2" fontId="1" fillId="34" borderId="13" xfId="0" applyNumberFormat="1" applyFont="1" applyFill="1" applyBorder="1" applyAlignment="1">
      <alignment/>
    </xf>
    <xf numFmtId="2" fontId="5" fillId="0" borderId="0" xfId="0" applyNumberFormat="1" applyFont="1" applyAlignment="1">
      <alignment horizontal="right"/>
    </xf>
    <xf numFmtId="3" fontId="5" fillId="0" borderId="0" xfId="0" applyNumberFormat="1" applyFont="1" applyAlignment="1">
      <alignment horizontal="right"/>
    </xf>
    <xf numFmtId="0" fontId="1" fillId="0" borderId="0" xfId="0" applyFont="1" applyBorder="1" applyAlignment="1">
      <alignment/>
    </xf>
    <xf numFmtId="4" fontId="1" fillId="0" borderId="0" xfId="0" applyNumberFormat="1" applyFont="1" applyBorder="1" applyAlignment="1">
      <alignment/>
    </xf>
    <xf numFmtId="0" fontId="11" fillId="0" borderId="0" xfId="0" applyFont="1" applyBorder="1" applyAlignment="1">
      <alignment/>
    </xf>
    <xf numFmtId="3" fontId="7" fillId="35" borderId="17" xfId="47" applyNumberFormat="1" applyFont="1" applyFill="1" applyBorder="1">
      <alignment/>
      <protection/>
    </xf>
    <xf numFmtId="3" fontId="7" fillId="35" borderId="18" xfId="47" applyNumberFormat="1" applyFont="1" applyFill="1" applyBorder="1">
      <alignment/>
      <protection/>
    </xf>
    <xf numFmtId="3" fontId="7" fillId="35" borderId="19" xfId="47" applyNumberFormat="1" applyFont="1" applyFill="1" applyBorder="1">
      <alignment/>
      <protection/>
    </xf>
    <xf numFmtId="4" fontId="0" fillId="0" borderId="20" xfId="0" applyNumberFormat="1" applyBorder="1" applyAlignment="1">
      <alignment/>
    </xf>
    <xf numFmtId="0" fontId="0" fillId="0" borderId="0" xfId="0" applyFill="1" applyBorder="1" applyAlignment="1">
      <alignment/>
    </xf>
    <xf numFmtId="0" fontId="0" fillId="34" borderId="13" xfId="0" applyFill="1" applyBorder="1" applyAlignment="1" applyProtection="1">
      <alignment/>
      <protection/>
    </xf>
    <xf numFmtId="3" fontId="0" fillId="35" borderId="13" xfId="0" applyNumberFormat="1" applyFill="1" applyBorder="1" applyAlignment="1" applyProtection="1">
      <alignment/>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right"/>
      <protection/>
    </xf>
    <xf numFmtId="0" fontId="17" fillId="0" borderId="0" xfId="0" applyFont="1" applyAlignment="1">
      <alignment/>
    </xf>
    <xf numFmtId="0" fontId="5" fillId="0" borderId="0" xfId="0" applyFont="1" applyAlignment="1">
      <alignment horizontal="right"/>
    </xf>
    <xf numFmtId="2" fontId="0" fillId="10" borderId="10" xfId="0" applyNumberFormat="1" applyFill="1" applyBorder="1" applyAlignment="1" applyProtection="1">
      <alignment horizontal="center"/>
      <protection locked="0"/>
    </xf>
    <xf numFmtId="0" fontId="1" fillId="35" borderId="21" xfId="0" applyFont="1" applyFill="1" applyBorder="1" applyAlignment="1">
      <alignment/>
    </xf>
    <xf numFmtId="0" fontId="1" fillId="35" borderId="22" xfId="0" applyFont="1" applyFill="1" applyBorder="1" applyAlignment="1">
      <alignment/>
    </xf>
    <xf numFmtId="173" fontId="1" fillId="35" borderId="22" xfId="0" applyNumberFormat="1" applyFont="1" applyFill="1" applyBorder="1" applyAlignment="1">
      <alignment/>
    </xf>
    <xf numFmtId="4" fontId="1" fillId="35" borderId="22" xfId="0" applyNumberFormat="1" applyFont="1" applyFill="1" applyBorder="1" applyAlignment="1">
      <alignment/>
    </xf>
    <xf numFmtId="0" fontId="1" fillId="35" borderId="23" xfId="0" applyFont="1" applyFill="1" applyBorder="1" applyAlignment="1">
      <alignment/>
    </xf>
    <xf numFmtId="0" fontId="1" fillId="35" borderId="24" xfId="0" applyFont="1" applyFill="1" applyBorder="1" applyAlignment="1">
      <alignment/>
    </xf>
    <xf numFmtId="0" fontId="1" fillId="35" borderId="25" xfId="0" applyFont="1" applyFill="1" applyBorder="1" applyAlignment="1">
      <alignment/>
    </xf>
    <xf numFmtId="173" fontId="1" fillId="35" borderId="25" xfId="0" applyNumberFormat="1" applyFont="1" applyFill="1" applyBorder="1" applyAlignment="1">
      <alignment/>
    </xf>
    <xf numFmtId="4" fontId="1" fillId="35" borderId="25" xfId="0" applyNumberFormat="1" applyFont="1" applyFill="1" applyBorder="1" applyAlignment="1">
      <alignment/>
    </xf>
    <xf numFmtId="0" fontId="1" fillId="35" borderId="26" xfId="0" applyFont="1" applyFill="1" applyBorder="1" applyAlignment="1">
      <alignment/>
    </xf>
    <xf numFmtId="173" fontId="5" fillId="0" borderId="0" xfId="0" applyNumberFormat="1" applyFont="1" applyFill="1" applyBorder="1" applyAlignment="1">
      <alignment horizontal="center"/>
    </xf>
    <xf numFmtId="0" fontId="5" fillId="0" borderId="0" xfId="0" applyFont="1" applyFill="1" applyAlignment="1">
      <alignment horizontal="center"/>
    </xf>
    <xf numFmtId="173" fontId="0" fillId="34" borderId="13" xfId="0" applyNumberFormat="1" applyFont="1" applyFill="1" applyBorder="1" applyAlignment="1">
      <alignment/>
    </xf>
    <xf numFmtId="0" fontId="5"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0" fontId="18" fillId="0" borderId="0" xfId="0" applyFont="1" applyAlignment="1">
      <alignment/>
    </xf>
    <xf numFmtId="0" fontId="0" fillId="36" borderId="10" xfId="0" applyFill="1" applyBorder="1" applyAlignment="1">
      <alignment/>
    </xf>
    <xf numFmtId="3" fontId="0" fillId="36" borderId="10" xfId="0" applyNumberFormat="1" applyFill="1" applyBorder="1" applyAlignment="1" applyProtection="1">
      <alignment/>
      <protection locked="0"/>
    </xf>
    <xf numFmtId="3" fontId="3" fillId="0" borderId="0" xfId="0" applyNumberFormat="1" applyFont="1" applyFill="1" applyBorder="1" applyAlignment="1" applyProtection="1">
      <alignment/>
      <protection/>
    </xf>
    <xf numFmtId="0" fontId="87" fillId="0" borderId="0" xfId="0" applyFont="1" applyAlignment="1">
      <alignment/>
    </xf>
    <xf numFmtId="4" fontId="5" fillId="0" borderId="0" xfId="0" applyNumberFormat="1" applyFont="1" applyAlignment="1">
      <alignment/>
    </xf>
    <xf numFmtId="4" fontId="18" fillId="0" borderId="0" xfId="0" applyNumberFormat="1" applyFont="1" applyAlignment="1">
      <alignment/>
    </xf>
    <xf numFmtId="0" fontId="0" fillId="0" borderId="25" xfId="0" applyBorder="1" applyAlignment="1">
      <alignment/>
    </xf>
    <xf numFmtId="4" fontId="5" fillId="0" borderId="25" xfId="0" applyNumberFormat="1" applyFont="1" applyBorder="1" applyAlignment="1">
      <alignment/>
    </xf>
    <xf numFmtId="4" fontId="1" fillId="36" borderId="10" xfId="0" applyNumberFormat="1" applyFont="1" applyFill="1" applyBorder="1" applyAlignment="1" applyProtection="1">
      <alignment/>
      <protection locked="0"/>
    </xf>
    <xf numFmtId="4" fontId="5" fillId="0" borderId="15" xfId="0" applyNumberFormat="1" applyFont="1" applyBorder="1" applyAlignment="1">
      <alignment/>
    </xf>
    <xf numFmtId="3" fontId="1" fillId="34" borderId="13" xfId="0" applyNumberFormat="1" applyFont="1" applyFill="1" applyBorder="1" applyAlignment="1">
      <alignment/>
    </xf>
    <xf numFmtId="4" fontId="18" fillId="34" borderId="14" xfId="0" applyNumberFormat="1" applyFont="1" applyFill="1" applyBorder="1" applyAlignment="1">
      <alignment/>
    </xf>
    <xf numFmtId="0" fontId="1" fillId="35" borderId="0" xfId="0" applyFont="1" applyFill="1" applyBorder="1" applyAlignment="1">
      <alignment/>
    </xf>
    <xf numFmtId="0" fontId="0" fillId="35" borderId="0" xfId="0" applyFill="1" applyBorder="1" applyAlignment="1">
      <alignment/>
    </xf>
    <xf numFmtId="0" fontId="0" fillId="35" borderId="22" xfId="0" applyFill="1" applyBorder="1" applyAlignment="1">
      <alignment/>
    </xf>
    <xf numFmtId="0" fontId="0" fillId="35" borderId="24" xfId="0" applyFill="1" applyBorder="1" applyAlignment="1">
      <alignment/>
    </xf>
    <xf numFmtId="0" fontId="0" fillId="35" borderId="25" xfId="0" applyFont="1" applyFill="1" applyBorder="1" applyAlignment="1">
      <alignment/>
    </xf>
    <xf numFmtId="0" fontId="0" fillId="35" borderId="25" xfId="0" applyFill="1" applyBorder="1" applyAlignment="1">
      <alignment/>
    </xf>
    <xf numFmtId="0" fontId="1" fillId="35" borderId="27" xfId="0" applyFont="1" applyFill="1" applyBorder="1" applyAlignment="1">
      <alignment/>
    </xf>
    <xf numFmtId="0" fontId="0" fillId="35" borderId="0" xfId="0" applyFont="1" applyFill="1" applyBorder="1" applyAlignment="1">
      <alignment/>
    </xf>
    <xf numFmtId="0" fontId="0" fillId="0" borderId="15" xfId="0" applyFont="1" applyBorder="1" applyAlignment="1">
      <alignment/>
    </xf>
    <xf numFmtId="3" fontId="0" fillId="33" borderId="16" xfId="0" applyNumberFormat="1" applyFont="1" applyFill="1" applyBorder="1" applyAlignment="1" applyProtection="1">
      <alignment/>
      <protection locked="0"/>
    </xf>
    <xf numFmtId="4" fontId="0" fillId="10" borderId="16" xfId="0" applyNumberFormat="1" applyFont="1" applyFill="1" applyBorder="1" applyAlignment="1" applyProtection="1">
      <alignment/>
      <protection locked="0"/>
    </xf>
    <xf numFmtId="4" fontId="0" fillId="0" borderId="15" xfId="0" applyNumberFormat="1" applyFont="1" applyBorder="1" applyAlignment="1" applyProtection="1">
      <alignment/>
      <protection/>
    </xf>
    <xf numFmtId="3" fontId="0" fillId="0" borderId="15" xfId="0" applyNumberFormat="1" applyFont="1" applyBorder="1" applyAlignment="1" applyProtection="1">
      <alignment/>
      <protection/>
    </xf>
    <xf numFmtId="178" fontId="0" fillId="0" borderId="0" xfId="0" applyNumberFormat="1" applyAlignment="1" applyProtection="1">
      <alignment/>
      <protection/>
    </xf>
    <xf numFmtId="1" fontId="0" fillId="0" borderId="0" xfId="0" applyNumberFormat="1" applyAlignment="1" applyProtection="1">
      <alignment/>
      <protection/>
    </xf>
    <xf numFmtId="2" fontId="0" fillId="34" borderId="13" xfId="0" applyNumberFormat="1" applyFill="1" applyBorder="1" applyAlignment="1" applyProtection="1">
      <alignment/>
      <protection/>
    </xf>
    <xf numFmtId="3" fontId="5" fillId="0" borderId="0" xfId="0" applyNumberFormat="1" applyFont="1" applyAlignment="1" applyProtection="1">
      <alignment horizontal="right"/>
      <protection/>
    </xf>
    <xf numFmtId="0" fontId="1" fillId="0" borderId="0" xfId="0" applyNumberFormat="1" applyFont="1" applyFill="1" applyBorder="1" applyAlignment="1" applyProtection="1">
      <alignment horizontal="center"/>
      <protection/>
    </xf>
    <xf numFmtId="1" fontId="1" fillId="0" borderId="0" xfId="0" applyNumberFormat="1" applyFont="1" applyFill="1" applyAlignment="1" applyProtection="1">
      <alignment horizontal="center"/>
      <protection/>
    </xf>
    <xf numFmtId="3" fontId="1" fillId="0" borderId="0" xfId="0" applyNumberFormat="1" applyFont="1" applyFill="1" applyAlignment="1" applyProtection="1" quotePrefix="1">
      <alignment horizontal="center"/>
      <protection/>
    </xf>
    <xf numFmtId="0" fontId="88" fillId="0" borderId="0" xfId="0" applyFont="1" applyAlignment="1">
      <alignment/>
    </xf>
    <xf numFmtId="0" fontId="89" fillId="0" borderId="0" xfId="0" applyFont="1" applyAlignment="1">
      <alignment/>
    </xf>
    <xf numFmtId="3" fontId="0" fillId="0" borderId="15" xfId="0" applyNumberFormat="1" applyBorder="1" applyAlignment="1">
      <alignment/>
    </xf>
    <xf numFmtId="3" fontId="0" fillId="33" borderId="10" xfId="0" applyNumberFormat="1" applyFont="1" applyFill="1" applyBorder="1" applyAlignment="1" applyProtection="1">
      <alignment horizontal="center"/>
      <protection locked="0"/>
    </xf>
    <xf numFmtId="0" fontId="0" fillId="0" borderId="0" xfId="0" applyFont="1" applyFill="1" applyAlignment="1">
      <alignment/>
    </xf>
    <xf numFmtId="0" fontId="2" fillId="0" borderId="0" xfId="0" applyFont="1" applyAlignment="1">
      <alignment/>
    </xf>
    <xf numFmtId="0" fontId="5" fillId="35" borderId="22" xfId="0" applyFont="1" applyFill="1" applyBorder="1" applyAlignment="1">
      <alignment horizontal="right"/>
    </xf>
    <xf numFmtId="0" fontId="5" fillId="35" borderId="23" xfId="0" applyFont="1" applyFill="1" applyBorder="1" applyAlignment="1">
      <alignment horizontal="right"/>
    </xf>
    <xf numFmtId="0" fontId="8" fillId="0" borderId="0" xfId="0" applyFont="1" applyAlignment="1" applyProtection="1">
      <alignment/>
      <protection/>
    </xf>
    <xf numFmtId="3" fontId="0" fillId="0" borderId="0" xfId="0" applyNumberFormat="1" applyAlignment="1">
      <alignment horizontal="right"/>
    </xf>
    <xf numFmtId="0" fontId="0" fillId="0" borderId="0" xfId="0" applyFont="1" applyAlignment="1">
      <alignment horizontal="right"/>
    </xf>
    <xf numFmtId="171" fontId="0" fillId="0" borderId="0" xfId="0" applyNumberFormat="1" applyAlignment="1">
      <alignment/>
    </xf>
    <xf numFmtId="182" fontId="0" fillId="0" borderId="0" xfId="0" applyNumberFormat="1" applyAlignment="1">
      <alignment/>
    </xf>
    <xf numFmtId="166" fontId="0" fillId="33" borderId="10" xfId="0" applyNumberFormat="1" applyFill="1" applyBorder="1" applyAlignment="1" applyProtection="1">
      <alignment/>
      <protection locked="0"/>
    </xf>
    <xf numFmtId="171" fontId="0" fillId="33" borderId="10" xfId="0" applyNumberFormat="1" applyFill="1" applyBorder="1" applyAlignment="1" applyProtection="1">
      <alignment/>
      <protection locked="0"/>
    </xf>
    <xf numFmtId="3" fontId="0" fillId="33" borderId="16" xfId="0" applyNumberFormat="1" applyFill="1" applyBorder="1" applyAlignment="1" applyProtection="1">
      <alignment/>
      <protection locked="0"/>
    </xf>
    <xf numFmtId="0" fontId="5" fillId="0" borderId="15" xfId="0" applyFont="1" applyBorder="1" applyAlignment="1">
      <alignment/>
    </xf>
    <xf numFmtId="0" fontId="0" fillId="0" borderId="28" xfId="0" applyBorder="1" applyAlignment="1">
      <alignment/>
    </xf>
    <xf numFmtId="171" fontId="0" fillId="0" borderId="15" xfId="0" applyNumberFormat="1" applyBorder="1" applyAlignment="1">
      <alignment/>
    </xf>
    <xf numFmtId="171" fontId="0" fillId="0" borderId="0" xfId="0" applyNumberFormat="1" applyBorder="1" applyAlignment="1">
      <alignment/>
    </xf>
    <xf numFmtId="171" fontId="0" fillId="33" borderId="17" xfId="0" applyNumberFormat="1" applyFill="1" applyBorder="1" applyAlignment="1" applyProtection="1">
      <alignment/>
      <protection locked="0"/>
    </xf>
    <xf numFmtId="0" fontId="0" fillId="0" borderId="15" xfId="0" applyFill="1" applyBorder="1" applyAlignment="1">
      <alignment/>
    </xf>
    <xf numFmtId="171" fontId="0" fillId="0" borderId="15" xfId="0" applyNumberFormat="1" applyFill="1" applyBorder="1" applyAlignment="1" applyProtection="1">
      <alignment/>
      <protection locked="0"/>
    </xf>
    <xf numFmtId="170" fontId="0" fillId="0" borderId="15" xfId="0" applyNumberFormat="1" applyFill="1" applyBorder="1" applyAlignment="1">
      <alignment/>
    </xf>
    <xf numFmtId="0" fontId="0" fillId="0" borderId="0" xfId="0" applyFont="1" applyBorder="1" applyAlignment="1">
      <alignment/>
    </xf>
    <xf numFmtId="0" fontId="0" fillId="0" borderId="15" xfId="0" applyFont="1" applyFill="1" applyBorder="1" applyAlignment="1">
      <alignment/>
    </xf>
    <xf numFmtId="0" fontId="0" fillId="0" borderId="15" xfId="0" applyBorder="1" applyAlignment="1" applyProtection="1">
      <alignment horizontal="right"/>
      <protection/>
    </xf>
    <xf numFmtId="3" fontId="6" fillId="0" borderId="15" xfId="0" applyNumberFormat="1" applyFont="1" applyBorder="1" applyAlignment="1" applyProtection="1">
      <alignment/>
      <protection/>
    </xf>
    <xf numFmtId="182" fontId="0" fillId="0" borderId="15" xfId="0" applyNumberFormat="1" applyBorder="1" applyAlignment="1">
      <alignment/>
    </xf>
    <xf numFmtId="2" fontId="0" fillId="10" borderId="16" xfId="0" applyNumberFormat="1" applyFill="1" applyBorder="1" applyAlignment="1" applyProtection="1">
      <alignment/>
      <protection locked="0"/>
    </xf>
    <xf numFmtId="3" fontId="5" fillId="0" borderId="15" xfId="0" applyNumberFormat="1" applyFont="1" applyBorder="1" applyAlignment="1" applyProtection="1">
      <alignment horizontal="right"/>
      <protection/>
    </xf>
    <xf numFmtId="4" fontId="0" fillId="10" borderId="16" xfId="0" applyNumberFormat="1" applyFill="1" applyBorder="1" applyAlignment="1" applyProtection="1">
      <alignment/>
      <protection locked="0"/>
    </xf>
    <xf numFmtId="4" fontId="0" fillId="0" borderId="0" xfId="0" applyNumberFormat="1" applyBorder="1" applyAlignment="1">
      <alignment/>
    </xf>
    <xf numFmtId="0" fontId="0" fillId="0" borderId="15" xfId="0" applyBorder="1" applyAlignment="1" applyProtection="1">
      <alignment/>
      <protection/>
    </xf>
    <xf numFmtId="0" fontId="0" fillId="0" borderId="15" xfId="0" applyFont="1" applyBorder="1" applyAlignment="1" applyProtection="1" quotePrefix="1">
      <alignment/>
      <protection/>
    </xf>
    <xf numFmtId="3" fontId="5" fillId="0" borderId="15" xfId="0" applyNumberFormat="1" applyFont="1" applyFill="1" applyBorder="1" applyAlignment="1" applyProtection="1">
      <alignment/>
      <protection/>
    </xf>
    <xf numFmtId="1" fontId="0" fillId="0" borderId="15" xfId="0" applyNumberFormat="1" applyBorder="1" applyAlignment="1" applyProtection="1">
      <alignment/>
      <protection/>
    </xf>
    <xf numFmtId="3" fontId="0" fillId="0" borderId="0" xfId="0" applyNumberFormat="1" applyBorder="1" applyAlignment="1">
      <alignment/>
    </xf>
    <xf numFmtId="3" fontId="0" fillId="0" borderId="10" xfId="0" applyNumberFormat="1" applyFill="1" applyBorder="1" applyAlignment="1" applyProtection="1">
      <alignment/>
      <protection locked="0"/>
    </xf>
    <xf numFmtId="3" fontId="2" fillId="0" borderId="0" xfId="0" applyNumberFormat="1" applyFont="1" applyAlignment="1">
      <alignment/>
    </xf>
    <xf numFmtId="0" fontId="5" fillId="0" borderId="0" xfId="0" applyFont="1" applyBorder="1" applyAlignment="1" applyProtection="1">
      <alignment horizontal="right"/>
      <protection/>
    </xf>
    <xf numFmtId="0" fontId="16" fillId="16" borderId="19" xfId="47" applyFont="1" applyFill="1" applyBorder="1" applyAlignment="1" applyProtection="1">
      <alignment horizontal="left"/>
      <protection/>
    </xf>
    <xf numFmtId="4" fontId="16" fillId="16" borderId="26" xfId="47" applyNumberFormat="1" applyFont="1" applyFill="1" applyBorder="1" applyAlignment="1" applyProtection="1">
      <alignment horizontal="center"/>
      <protection/>
    </xf>
    <xf numFmtId="4" fontId="0" fillId="0" borderId="16" xfId="0" applyNumberFormat="1" applyFill="1" applyBorder="1" applyAlignment="1">
      <alignment/>
    </xf>
    <xf numFmtId="3" fontId="22" fillId="35" borderId="23" xfId="47" applyNumberFormat="1" applyFont="1" applyFill="1" applyBorder="1" applyAlignment="1">
      <alignment horizontal="center"/>
      <protection/>
    </xf>
    <xf numFmtId="3" fontId="22" fillId="35" borderId="11" xfId="47" applyNumberFormat="1" applyFont="1" applyFill="1" applyBorder="1" applyAlignment="1">
      <alignment horizontal="center"/>
      <protection/>
    </xf>
    <xf numFmtId="3" fontId="22" fillId="35" borderId="26" xfId="47" applyNumberFormat="1" applyFont="1" applyFill="1" applyBorder="1" applyAlignment="1">
      <alignment horizontal="center"/>
      <protection/>
    </xf>
    <xf numFmtId="0" fontId="23" fillId="0" borderId="0" xfId="0" applyFont="1" applyAlignment="1">
      <alignment/>
    </xf>
    <xf numFmtId="4" fontId="0" fillId="0" borderId="0" xfId="0" applyNumberFormat="1" applyFont="1" applyBorder="1" applyAlignment="1">
      <alignment/>
    </xf>
    <xf numFmtId="3" fontId="0" fillId="0" borderId="0" xfId="0" applyNumberFormat="1" applyFont="1" applyAlignment="1">
      <alignment/>
    </xf>
    <xf numFmtId="0" fontId="1" fillId="0" borderId="15" xfId="0" applyFont="1" applyBorder="1" applyAlignment="1">
      <alignment/>
    </xf>
    <xf numFmtId="4" fontId="1" fillId="0" borderId="15" xfId="0" applyNumberFormat="1" applyFont="1" applyBorder="1" applyAlignment="1">
      <alignment/>
    </xf>
    <xf numFmtId="3" fontId="0" fillId="33" borderId="16" xfId="0" applyNumberFormat="1" applyFill="1" applyBorder="1" applyAlignment="1">
      <alignment/>
    </xf>
    <xf numFmtId="3" fontId="0" fillId="33" borderId="19" xfId="0" applyNumberFormat="1" applyFill="1" applyBorder="1" applyAlignment="1">
      <alignment/>
    </xf>
    <xf numFmtId="4" fontId="0" fillId="33" borderId="10" xfId="0" applyNumberFormat="1" applyFill="1" applyBorder="1" applyAlignment="1" applyProtection="1">
      <alignment horizontal="center"/>
      <protection locked="0"/>
    </xf>
    <xf numFmtId="3" fontId="5" fillId="0" borderId="0" xfId="0" applyNumberFormat="1" applyFont="1" applyFill="1" applyAlignment="1" applyProtection="1">
      <alignment horizontal="right"/>
      <protection/>
    </xf>
    <xf numFmtId="3" fontId="1" fillId="0" borderId="0" xfId="0" applyNumberFormat="1" applyFont="1" applyBorder="1" applyAlignment="1">
      <alignment/>
    </xf>
    <xf numFmtId="3" fontId="0" fillId="35" borderId="25" xfId="0" applyNumberFormat="1" applyFont="1" applyFill="1" applyBorder="1" applyAlignment="1">
      <alignment/>
    </xf>
    <xf numFmtId="3" fontId="24" fillId="35" borderId="0" xfId="0" applyNumberFormat="1" applyFont="1" applyFill="1" applyBorder="1" applyAlignment="1">
      <alignment/>
    </xf>
    <xf numFmtId="4" fontId="24" fillId="35" borderId="11" xfId="0" applyNumberFormat="1" applyFont="1" applyFill="1" applyBorder="1" applyAlignment="1">
      <alignment/>
    </xf>
    <xf numFmtId="4" fontId="0" fillId="35" borderId="26" xfId="0" applyNumberFormat="1" applyFont="1" applyFill="1" applyBorder="1" applyAlignment="1">
      <alignment/>
    </xf>
    <xf numFmtId="3" fontId="0" fillId="0" borderId="0" xfId="0" applyNumberFormat="1" applyFont="1" applyFill="1" applyAlignment="1">
      <alignment/>
    </xf>
    <xf numFmtId="0" fontId="0" fillId="35" borderId="12" xfId="0" applyFont="1" applyFill="1" applyBorder="1" applyAlignment="1">
      <alignment/>
    </xf>
    <xf numFmtId="0" fontId="0" fillId="35" borderId="13" xfId="0" applyFont="1" applyFill="1" applyBorder="1" applyAlignment="1">
      <alignment/>
    </xf>
    <xf numFmtId="3" fontId="0" fillId="35" borderId="13" xfId="0" applyNumberFormat="1" applyFont="1" applyFill="1" applyBorder="1" applyAlignment="1">
      <alignment/>
    </xf>
    <xf numFmtId="4" fontId="5" fillId="35" borderId="14" xfId="0" applyNumberFormat="1" applyFont="1" applyFill="1" applyBorder="1" applyAlignment="1">
      <alignment/>
    </xf>
    <xf numFmtId="4" fontId="90" fillId="0" borderId="0" xfId="0" applyNumberFormat="1" applyFont="1" applyAlignment="1">
      <alignment/>
    </xf>
    <xf numFmtId="0" fontId="90" fillId="0" borderId="0" xfId="0" applyFont="1" applyAlignment="1">
      <alignment/>
    </xf>
    <xf numFmtId="3" fontId="91" fillId="0" borderId="0" xfId="0" applyNumberFormat="1" applyFont="1" applyFill="1" applyAlignment="1">
      <alignment/>
    </xf>
    <xf numFmtId="4" fontId="0" fillId="0" borderId="0" xfId="0" applyNumberFormat="1" applyFont="1" applyBorder="1" applyAlignment="1" applyProtection="1">
      <alignment/>
      <protection/>
    </xf>
    <xf numFmtId="174" fontId="18" fillId="0" borderId="0" xfId="0" applyNumberFormat="1" applyFont="1" applyBorder="1" applyAlignment="1" applyProtection="1">
      <alignment/>
      <protection/>
    </xf>
    <xf numFmtId="4" fontId="88" fillId="0" borderId="0" xfId="0" applyNumberFormat="1" applyFont="1" applyAlignment="1">
      <alignment/>
    </xf>
    <xf numFmtId="0" fontId="88" fillId="0" borderId="0" xfId="0" applyFont="1" applyFill="1" applyAlignment="1">
      <alignment/>
    </xf>
    <xf numFmtId="0" fontId="92" fillId="0" borderId="0" xfId="0" applyFont="1" applyAlignment="1">
      <alignment/>
    </xf>
    <xf numFmtId="3" fontId="88" fillId="0" borderId="0" xfId="0" applyNumberFormat="1" applyFont="1" applyAlignment="1">
      <alignment/>
    </xf>
    <xf numFmtId="3" fontId="88" fillId="0" borderId="0" xfId="0" applyNumberFormat="1" applyFont="1" applyAlignment="1" quotePrefix="1">
      <alignment/>
    </xf>
    <xf numFmtId="0" fontId="88" fillId="0" borderId="25" xfId="0" applyFont="1" applyFill="1" applyBorder="1" applyAlignment="1">
      <alignment/>
    </xf>
    <xf numFmtId="3" fontId="88" fillId="0" borderId="25" xfId="0" applyNumberFormat="1" applyFont="1" applyBorder="1" applyAlignment="1">
      <alignment/>
    </xf>
    <xf numFmtId="170" fontId="0" fillId="33" borderId="10" xfId="0" applyNumberFormat="1" applyFill="1" applyBorder="1" applyAlignment="1" applyProtection="1">
      <alignment/>
      <protection locked="0"/>
    </xf>
    <xf numFmtId="0" fontId="25" fillId="0" borderId="0" xfId="0" applyFont="1" applyAlignment="1">
      <alignment/>
    </xf>
    <xf numFmtId="0" fontId="25" fillId="0" borderId="0" xfId="0" applyFont="1" applyAlignment="1" quotePrefix="1">
      <alignment/>
    </xf>
    <xf numFmtId="4" fontId="7" fillId="36" borderId="10" xfId="0" applyNumberFormat="1" applyFont="1" applyFill="1" applyBorder="1" applyAlignment="1" applyProtection="1">
      <alignment/>
      <protection locked="0"/>
    </xf>
    <xf numFmtId="3" fontId="25" fillId="0" borderId="0" xfId="0" applyNumberFormat="1" applyFont="1" applyFill="1" applyAlignment="1">
      <alignment/>
    </xf>
    <xf numFmtId="4" fontId="25" fillId="0" borderId="0" xfId="0" applyNumberFormat="1" applyFont="1" applyAlignment="1">
      <alignment/>
    </xf>
    <xf numFmtId="4" fontId="0" fillId="0" borderId="0" xfId="0" applyNumberFormat="1" applyAlignment="1" applyProtection="1">
      <alignment/>
      <protection/>
    </xf>
    <xf numFmtId="10" fontId="0" fillId="10" borderId="10" xfId="56" applyNumberFormat="1" applyFont="1" applyFill="1" applyBorder="1" applyAlignment="1" applyProtection="1">
      <alignment/>
      <protection locked="0"/>
    </xf>
    <xf numFmtId="4" fontId="0" fillId="10" borderId="19" xfId="0" applyNumberFormat="1" applyFont="1" applyFill="1" applyBorder="1" applyAlignment="1" applyProtection="1">
      <alignment/>
      <protection locked="0"/>
    </xf>
    <xf numFmtId="0" fontId="26" fillId="0" borderId="0" xfId="0" applyFont="1" applyAlignment="1">
      <alignment/>
    </xf>
    <xf numFmtId="0" fontId="25" fillId="0" borderId="0" xfId="0" applyFont="1" applyAlignment="1" applyProtection="1">
      <alignment/>
      <protection/>
    </xf>
    <xf numFmtId="3" fontId="7" fillId="33" borderId="10" xfId="0" applyNumberFormat="1" applyFont="1" applyFill="1" applyBorder="1" applyAlignment="1" quotePrefix="1">
      <alignment/>
    </xf>
    <xf numFmtId="4" fontId="25" fillId="34" borderId="14" xfId="0" applyNumberFormat="1" applyFont="1" applyFill="1" applyBorder="1" applyAlignment="1">
      <alignment/>
    </xf>
    <xf numFmtId="3" fontId="7" fillId="34" borderId="12" xfId="0" applyNumberFormat="1" applyFont="1" applyFill="1" applyBorder="1" applyAlignment="1">
      <alignment/>
    </xf>
    <xf numFmtId="4" fontId="25" fillId="35" borderId="14" xfId="0" applyNumberFormat="1" applyFont="1" applyFill="1" applyBorder="1" applyAlignment="1">
      <alignment/>
    </xf>
    <xf numFmtId="3" fontId="7" fillId="35" borderId="12" xfId="0" applyNumberFormat="1" applyFont="1" applyFill="1" applyBorder="1" applyAlignment="1">
      <alignment/>
    </xf>
    <xf numFmtId="3" fontId="25" fillId="0" borderId="0" xfId="0" applyNumberFormat="1" applyFont="1" applyAlignment="1">
      <alignment/>
    </xf>
    <xf numFmtId="0" fontId="0" fillId="0" borderId="0" xfId="0" applyFont="1" applyAlignment="1" quotePrefix="1">
      <alignment/>
    </xf>
    <xf numFmtId="4" fontId="0" fillId="0" borderId="0" xfId="0" applyNumberFormat="1" applyFill="1" applyAlignment="1">
      <alignment/>
    </xf>
    <xf numFmtId="168" fontId="0" fillId="10" borderId="10" xfId="0" applyNumberFormat="1" applyFill="1" applyBorder="1" applyAlignment="1" applyProtection="1">
      <alignment/>
      <protection locked="0"/>
    </xf>
    <xf numFmtId="0" fontId="27" fillId="0" borderId="0" xfId="0" applyFont="1" applyAlignment="1">
      <alignment/>
    </xf>
    <xf numFmtId="0" fontId="28" fillId="0" borderId="0" xfId="42" applyFont="1" applyAlignment="1" applyProtection="1">
      <alignment/>
      <protection/>
    </xf>
    <xf numFmtId="0" fontId="93" fillId="0" borderId="0" xfId="0" applyFont="1" applyAlignment="1">
      <alignment horizontal="center"/>
    </xf>
    <xf numFmtId="10" fontId="93" fillId="0" borderId="0" xfId="56" applyNumberFormat="1" applyFont="1" applyAlignment="1">
      <alignment horizontal="center"/>
    </xf>
    <xf numFmtId="0" fontId="94" fillId="0" borderId="0" xfId="0" applyFont="1" applyAlignment="1">
      <alignment horizontal="center"/>
    </xf>
    <xf numFmtId="10" fontId="94" fillId="0" borderId="0" xfId="56" applyNumberFormat="1" applyFont="1" applyAlignment="1">
      <alignment horizontal="center"/>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34" borderId="14" xfId="0" applyFont="1" applyFill="1" applyBorder="1" applyAlignment="1">
      <alignment horizontal="center"/>
    </xf>
    <xf numFmtId="0" fontId="3" fillId="36" borderId="12" xfId="0" applyFont="1" applyFill="1" applyBorder="1" applyAlignment="1" applyProtection="1">
      <alignment horizontal="center"/>
      <protection locked="0"/>
    </xf>
    <xf numFmtId="0" fontId="3" fillId="36" borderId="14" xfId="0" applyFont="1" applyFill="1" applyBorder="1" applyAlignment="1" applyProtection="1">
      <alignment horizontal="center"/>
      <protection locked="0"/>
    </xf>
    <xf numFmtId="0" fontId="3" fillId="34" borderId="21" xfId="0" applyFont="1" applyFill="1" applyBorder="1" applyAlignment="1">
      <alignment horizontal="center"/>
    </xf>
    <xf numFmtId="0" fontId="3" fillId="34" borderId="22" xfId="0"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25" xfId="0" applyFont="1" applyFill="1" applyBorder="1" applyAlignment="1">
      <alignment horizontal="center"/>
    </xf>
    <xf numFmtId="0" fontId="3" fillId="34" borderId="26"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cellXfs>
  <cellStyles count="51">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Otsikko" xfId="49"/>
    <cellStyle name="Otsikko 1" xfId="50"/>
    <cellStyle name="Otsikko 2" xfId="51"/>
    <cellStyle name="Otsikko 3" xfId="52"/>
    <cellStyle name="Otsikko 4" xfId="53"/>
    <cellStyle name="Comma" xfId="54"/>
    <cellStyle name="Comma [0]" xfId="55"/>
    <cellStyle name="Percent" xfId="56"/>
    <cellStyle name="Selittävä teksti" xfId="57"/>
    <cellStyle name="Summa" xfId="58"/>
    <cellStyle name="Syöttö" xfId="59"/>
    <cellStyle name="Tarkistussolu" xfId="60"/>
    <cellStyle name="Tulostus" xfId="61"/>
    <cellStyle name="Currency" xfId="62"/>
    <cellStyle name="Currency [0]" xfId="63"/>
    <cellStyle name="Varoitusteksti"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11</xdr:col>
      <xdr:colOff>114300</xdr:colOff>
      <xdr:row>105</xdr:row>
      <xdr:rowOff>85725</xdr:rowOff>
    </xdr:to>
    <xdr:sp>
      <xdr:nvSpPr>
        <xdr:cNvPr id="1" name="Tekstiruutu 1"/>
        <xdr:cNvSpPr txBox="1">
          <a:spLocks noChangeArrowheads="1"/>
        </xdr:cNvSpPr>
      </xdr:nvSpPr>
      <xdr:spPr>
        <a:xfrm>
          <a:off x="38100" y="9525"/>
          <a:ext cx="7172325" cy="17011650"/>
        </a:xfrm>
        <a:prstGeom prst="rect">
          <a:avLst/>
        </a:prstGeom>
        <a:solidFill>
          <a:srgbClr val="FFFFFF"/>
        </a:solidFill>
        <a:ln w="9525" cmpd="sng">
          <a:noFill/>
        </a:ln>
      </xdr:spPr>
      <xdr:txBody>
        <a:bodyPr vertOverflow="clip" wrap="square"/>
        <a:p>
          <a:pPr algn="l">
            <a:defRPr/>
          </a:pPr>
          <a:r>
            <a:rPr lang="en-US" cap="none" sz="1400" b="1" i="0" u="sng" baseline="0">
              <a:solidFill>
                <a:srgbClr val="000000"/>
              </a:solidFill>
              <a:latin typeface="Calibri"/>
              <a:ea typeface="Calibri"/>
              <a:cs typeface="Calibri"/>
            </a:rPr>
            <a:t>ANVISNING FÖR ANVÄNDANDET AV KOMMUNFÖRBUNDETS KALKYLERINGSMODELL FÖR STATSANDELAR</a:t>
          </a:r>
          <a:r>
            <a:rPr lang="en-US" cap="none" sz="1400" b="1"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UPPDATERAD 17.1.2018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Med  kalkyleringsmodellen kan man räkna ut statsandelsfinansieringens belopp.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Kalkyleringsmodellen har flera användningsändamål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Kalkyleringsmodellen för kommunens statsandelsfinansiering utgös ett utmärkt stöd vid ekonomiplaneringen. Vid ifyllandet av kalkyleringsmodellen kan man samtidigt uppdatera sina kunskaper i statsandelssystemet. Användaren får en helhetsbild av hela statsandelsfinansieringen då man metodiskt går igenom samtliga delar.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Kalkyleringsmodellen är ett praktiskt hjälpmedel vid jämförandet av olika räkenskapsår. Kalkyleringsmodellen kan också användas vid utformandet  av olika skenarier och exempelvis vid granskandet av hur olika yttre förändringar inverkar på den enskilda kommunens statsandelar. Intressanta frågeställningar är  t.ex befolkningsunderlagets (åldersstrukturens) inverkan på statsandelarna samt hur förändringarna i arbetskraften, sjukfrekvensen och t.ex.antalet  omhändertagana barn inverkar på statsandelen.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Kalkylmodellens färgkoder hjälper till att få en helhetsbild av hela statsandelssystemet
</a:t>
          </a:r>
          <a:r>
            <a:rPr lang="en-US" cap="none" sz="5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Kommunens statsandelsfinansiering </a:t>
          </a:r>
          <a:r>
            <a:rPr lang="en-US" cap="none" sz="1200" b="0" i="0" u="none" baseline="0">
              <a:solidFill>
                <a:srgbClr val="000000"/>
              </a:solidFill>
              <a:latin typeface="Calibri"/>
              <a:ea typeface="Calibri"/>
              <a:cs typeface="Calibri"/>
            </a:rPr>
            <a:t>består av två delar: </a:t>
          </a:r>
          <a:r>
            <a:rPr lang="en-US" cap="none" sz="1200" b="1" i="0" u="none" baseline="0">
              <a:solidFill>
                <a:srgbClr val="339966"/>
              </a:solidFill>
              <a:latin typeface="Calibri"/>
              <a:ea typeface="Calibri"/>
              <a:cs typeface="Calibri"/>
            </a:rPr>
            <a:t>Kommunvisa statstandelar för kommunal basservice</a:t>
          </a:r>
          <a:r>
            <a:rPr lang="en-US" cap="none" sz="1200" b="0" i="0" u="none" baseline="0">
              <a:solidFill>
                <a:srgbClr val="000000"/>
              </a:solidFill>
              <a:latin typeface="Calibri"/>
              <a:ea typeface="Calibri"/>
              <a:cs typeface="Calibri"/>
            </a:rPr>
            <a:t> och </a:t>
          </a:r>
          <a:r>
            <a:rPr lang="en-US" cap="none" sz="1200" b="1" i="0" u="none" baseline="0">
              <a:solidFill>
                <a:srgbClr val="0066CC"/>
              </a:solidFill>
              <a:latin typeface="Calibri"/>
              <a:ea typeface="Calibri"/>
              <a:cs typeface="Calibri"/>
            </a:rPr>
            <a:t>Utbildning och kulturverksamhetens statsandelar </a:t>
          </a:r>
          <a:r>
            <a:rPr lang="en-US" cap="none" sz="1200" b="0" i="0" u="none" baseline="0">
              <a:solidFill>
                <a:srgbClr val="000000"/>
              </a:solidFill>
              <a:latin typeface="Calibri"/>
              <a:ea typeface="Calibri"/>
              <a:cs typeface="Calibri"/>
            </a:rPr>
            <a:t>enligt Lag om finansiering av utbildning- och kulturverksamhet (1705/2009). Statsandelsfinansieringens båda delar innehåller sin egna kalkylmässiga grund och kommunens självfinansieringsdel. Utbetalningen av statsandelarna sker centraliserat före den 11:e dagen varje månad. Vid uppskattandet av kommunens totala statsandelsfinansiering skall båda av de ovannämnda delarna av statsandelsfinansieringen beaktas. </a:t>
          </a:r>
          <a:r>
            <a:rPr lang="en-US" cap="none" sz="1200" b="1"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De kalkylerade kostnaderna  (som står som grund för statsandelen) samt de övriga delfaktorerna i statsandelsfinansieringen finns i egna tabeller i kalkyleringsmodellen. Kommunens statsandelar som innefattar basservicens statsandelar har markerats med </a:t>
          </a:r>
          <a:r>
            <a:rPr lang="en-US" cap="none" sz="1200" b="1" i="0" u="none" baseline="0">
              <a:solidFill>
                <a:srgbClr val="339966"/>
              </a:solidFill>
              <a:latin typeface="Calibri"/>
              <a:ea typeface="Calibri"/>
              <a:cs typeface="Calibri"/>
            </a:rPr>
            <a:t>grön </a:t>
          </a:r>
          <a:r>
            <a:rPr lang="en-US" cap="none" sz="1200" b="0" i="0" u="none" baseline="0">
              <a:solidFill>
                <a:srgbClr val="000000"/>
              </a:solidFill>
              <a:latin typeface="Calibri"/>
              <a:ea typeface="Calibri"/>
              <a:cs typeface="Calibri"/>
            </a:rPr>
            <a:t>bakgrundsfärg nere vid tabellväljarna .  Tabellerna som har anknytning till utbildningen och kulturverksamheten har markerats med </a:t>
          </a:r>
          <a:r>
            <a:rPr lang="en-US" cap="none" sz="1200" b="1" i="0" u="none" baseline="0">
              <a:solidFill>
                <a:srgbClr val="0066CC"/>
              </a:solidFill>
              <a:latin typeface="Calibri"/>
              <a:ea typeface="Calibri"/>
              <a:cs typeface="Calibri"/>
            </a:rPr>
            <a:t>blå</a:t>
          </a:r>
          <a:r>
            <a:rPr lang="en-US" cap="none" sz="1200" b="0" i="0" u="none" baseline="0">
              <a:solidFill>
                <a:srgbClr val="33CCCC"/>
              </a:solidFill>
              <a:latin typeface="Calibri"/>
              <a:ea typeface="Calibri"/>
              <a:cs typeface="Calibri"/>
            </a:rPr>
            <a:t> </a:t>
          </a:r>
          <a:r>
            <a:rPr lang="en-US" cap="none" sz="1200" b="0" i="0" u="none" baseline="0">
              <a:solidFill>
                <a:srgbClr val="000000"/>
              </a:solidFill>
              <a:latin typeface="Calibri"/>
              <a:ea typeface="Calibri"/>
              <a:cs typeface="Calibri"/>
            </a:rPr>
            <a:t>färg v</a:t>
          </a:r>
          <a:r>
            <a:rPr lang="en-US" cap="none" sz="1200" b="0" i="0" u="none" baseline="0">
              <a:solidFill>
                <a:srgbClr val="000000"/>
              </a:solidFill>
              <a:latin typeface="Calibri"/>
              <a:ea typeface="Calibri"/>
              <a:cs typeface="Calibri"/>
            </a:rPr>
            <a:t>id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tab</a:t>
          </a:r>
          <a:r>
            <a:rPr lang="en-US" cap="none" sz="1200" b="0" i="0" u="none" baseline="0">
              <a:solidFill>
                <a:srgbClr val="000000"/>
              </a:solidFill>
              <a:latin typeface="Calibri"/>
              <a:ea typeface="Calibri"/>
              <a:cs typeface="Calibri"/>
            </a:rPr>
            <a:t>ellväljarna . Från de </a:t>
          </a:r>
          <a:r>
            <a:rPr lang="en-US" cap="none" sz="1200" b="1" i="0" u="none" baseline="0">
              <a:solidFill>
                <a:srgbClr val="0066CC"/>
              </a:solidFill>
              <a:latin typeface="Calibri"/>
              <a:ea typeface="Calibri"/>
              <a:cs typeface="Calibri"/>
            </a:rPr>
            <a:t>blåa </a:t>
          </a:r>
          <a:r>
            <a:rPr lang="en-US" cap="none" sz="1200" b="0" i="0" u="none" baseline="0">
              <a:solidFill>
                <a:srgbClr val="000000"/>
              </a:solidFill>
              <a:latin typeface="Calibri"/>
              <a:ea typeface="Calibri"/>
              <a:cs typeface="Calibri"/>
            </a:rPr>
            <a:t>och de </a:t>
          </a:r>
          <a:r>
            <a:rPr lang="en-US" cap="none" sz="1200" b="1" i="0" u="none" baseline="0">
              <a:solidFill>
                <a:srgbClr val="339966"/>
              </a:solidFill>
              <a:latin typeface="Calibri"/>
              <a:ea typeface="Calibri"/>
              <a:cs typeface="Calibri"/>
            </a:rPr>
            <a:t>gröna </a:t>
          </a:r>
          <a:r>
            <a:rPr lang="en-US" cap="none" sz="1200" b="0" i="0" u="none" baseline="0">
              <a:solidFill>
                <a:srgbClr val="000000"/>
              </a:solidFill>
              <a:latin typeface="Calibri"/>
              <a:ea typeface="Calibri"/>
              <a:cs typeface="Calibri"/>
            </a:rPr>
            <a:t>tabellerna överförs informationen automatiskt till tabellväljaren "Sammandrag"som har markerats med </a:t>
          </a:r>
          <a:r>
            <a:rPr lang="en-US" cap="none" sz="1200" b="1" i="0" u="none" baseline="0">
              <a:solidFill>
                <a:srgbClr val="FF6600"/>
              </a:solidFill>
              <a:latin typeface="Calibri"/>
              <a:ea typeface="Calibri"/>
              <a:cs typeface="Calibri"/>
            </a:rPr>
            <a:t>orange </a:t>
          </a:r>
          <a:r>
            <a:rPr lang="en-US" cap="none" sz="1200" b="0" i="0" u="none" baseline="0">
              <a:solidFill>
                <a:srgbClr val="000000"/>
              </a:solidFill>
              <a:latin typeface="Calibri"/>
              <a:ea typeface="Calibri"/>
              <a:cs typeface="Calibri"/>
            </a:rPr>
            <a:t>färg</a:t>
          </a:r>
          <a:r>
            <a:rPr lang="en-US" cap="none" sz="1200" b="0" i="0" u="none" baseline="0">
              <a:solidFill>
                <a:srgbClr val="000000"/>
              </a:solidFill>
              <a:latin typeface="Calibri"/>
              <a:ea typeface="Calibri"/>
              <a:cs typeface="Calibri"/>
            </a:rPr>
            <a:t>.  Tabellen"Sammandrag" presenterar den sammanlagda statsandelsfinansieringen.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Kalkyleringsmodellen består av tio tabeller:
</a:t>
          </a:r>
          <a:r>
            <a:rPr lang="en-US" cap="none" sz="5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1. Ifyllnadsanvisningar
</a:t>
          </a:r>
          <a:r>
            <a:rPr lang="en-US" cap="none" sz="1200" b="1" i="0" u="none" baseline="0">
              <a:solidFill>
                <a:srgbClr val="FF6600"/>
              </a:solidFill>
              <a:latin typeface="Calibri"/>
              <a:ea typeface="Calibri"/>
              <a:cs typeface="Calibri"/>
            </a:rPr>
            <a:t>2. Sammandrag
</a:t>
          </a:r>
          <a:r>
            <a:rPr lang="en-US" cap="none" sz="1200" b="1" i="0" u="none" baseline="0">
              <a:solidFill>
                <a:srgbClr val="339966"/>
              </a:solidFill>
              <a:latin typeface="Calibri"/>
              <a:ea typeface="Calibri"/>
              <a:cs typeface="Calibri"/>
            </a:rPr>
            <a:t>3. Åldersstruktur
</a:t>
          </a:r>
          <a:r>
            <a:rPr lang="en-US" cap="none" sz="1200" b="1" i="0" u="none" baseline="0">
              <a:solidFill>
                <a:srgbClr val="339966"/>
              </a:solidFill>
              <a:latin typeface="Calibri"/>
              <a:ea typeface="Calibri"/>
              <a:cs typeface="Calibri"/>
            </a:rPr>
            <a:t>4. Övriga kalkylerade tillägg
</a:t>
          </a:r>
          <a:r>
            <a:rPr lang="en-US" cap="none" sz="1200" b="1" i="0" u="none" baseline="0">
              <a:solidFill>
                <a:srgbClr val="339966"/>
              </a:solidFill>
              <a:latin typeface="Calibri"/>
              <a:ea typeface="Calibri"/>
              <a:cs typeface="Calibri"/>
            </a:rPr>
            <a:t>5. Tilläggsdelar
</a:t>
          </a:r>
          <a:r>
            <a:rPr lang="en-US" cap="none" sz="1200" b="1" i="0" u="none" baseline="0">
              <a:solidFill>
                <a:srgbClr val="339966"/>
              </a:solidFill>
              <a:latin typeface="Calibri"/>
              <a:ea typeface="Calibri"/>
              <a:cs typeface="Calibri"/>
            </a:rPr>
            <a:t>6. Minskningar och ökningar
</a:t>
          </a:r>
          <a:r>
            <a:rPr lang="en-US" cap="none" sz="1200" b="1" i="0" u="none" baseline="0">
              <a:solidFill>
                <a:srgbClr val="339966"/>
              </a:solidFill>
              <a:latin typeface="Calibri"/>
              <a:ea typeface="Calibri"/>
              <a:cs typeface="Calibri"/>
            </a:rPr>
            <a:t>7. Utjämning som systemändringen 2015 medför
</a:t>
          </a:r>
          <a:r>
            <a:rPr lang="en-US" cap="none" sz="1200" b="1" i="0" u="none" baseline="0">
              <a:solidFill>
                <a:srgbClr val="339966"/>
              </a:solidFill>
              <a:latin typeface="Calibri"/>
              <a:ea typeface="Calibri"/>
              <a:cs typeface="Calibri"/>
            </a:rPr>
            <a:t>8. Hemkommunsersättningar 
</a:t>
          </a:r>
          <a:r>
            <a:rPr lang="en-US" cap="none" sz="1200" b="1" i="0" u="none" baseline="0">
              <a:solidFill>
                <a:srgbClr val="333399"/>
              </a:solidFill>
              <a:latin typeface="Calibri"/>
              <a:ea typeface="Calibri"/>
              <a:cs typeface="Calibri"/>
            </a:rPr>
            <a:t>9. Utbildning och kultur, övriga statsandelar 
</a:t>
          </a:r>
          <a:r>
            <a:rPr lang="en-US" cap="none" sz="1200" b="1" i="0" u="none" baseline="0">
              <a:solidFill>
                <a:srgbClr val="333399"/>
              </a:solidFill>
              <a:latin typeface="Calibri"/>
              <a:ea typeface="Calibri"/>
              <a:cs typeface="Calibri"/>
            </a:rPr>
            <a:t>10. Gymnasieutbildning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Genom att fylla i och/eller granska uppgifterna i de färglagda cellerna i de ovannämnda tio tabellerna beräknar kalkyleringsmodellen statsandelen för den enskilda kommunen. De färglagda cellerna utgör grunden för statsandelen (befolkningsuppgifter och sjukfrekvensen) och kalkylbladets tabeller kan även användas separat, t.ex. vid uträknandet av social- och hälsovårdens kalkylmässiga kostnader samt gymnasiers enhetspris.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Vänligen notera att tabellerna också innehåller tilläggsuppgifter som har tillsatts med kommentar -verktyget vid presenterandet av statsandelen. Dessa celler har en röd triangel i det övre hörnet. Kommentarerna kan läsas genom att man föra musen på ifrågavarande cell.</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Sammandrag
</a:t>
          </a:r>
          <a:r>
            <a:rPr lang="en-US" cap="none" sz="1100" b="0" i="0" u="none" baseline="0">
              <a:solidFill>
                <a:srgbClr val="000000"/>
              </a:solidFill>
              <a:latin typeface="Calibri"/>
              <a:ea typeface="Calibri"/>
              <a:cs typeface="Calibri"/>
            </a:rPr>
            <a:t>Sammandrag -tabellen är markerad med </a:t>
          </a:r>
          <a:r>
            <a:rPr lang="en-US" cap="none" sz="1100" b="1" i="0" u="none" baseline="0">
              <a:solidFill>
                <a:srgbClr val="FF6600"/>
              </a:solidFill>
              <a:latin typeface="Calibri"/>
              <a:ea typeface="Calibri"/>
              <a:cs typeface="Calibri"/>
            </a:rPr>
            <a:t>orange </a:t>
          </a:r>
          <a:r>
            <a:rPr lang="en-US" cap="none" sz="1100" b="0" i="0" u="none" baseline="0">
              <a:solidFill>
                <a:srgbClr val="000000"/>
              </a:solidFill>
              <a:latin typeface="Calibri"/>
              <a:ea typeface="Calibri"/>
              <a:cs typeface="Calibri"/>
            </a:rPr>
            <a:t>bakgrundsfärg  nedan vid tabellväljarna. Informationen från de </a:t>
          </a:r>
          <a:r>
            <a:rPr lang="en-US" cap="none" sz="1100" b="1" i="0" u="none" baseline="0">
              <a:solidFill>
                <a:srgbClr val="0066CC"/>
              </a:solidFill>
              <a:latin typeface="Calibri"/>
              <a:ea typeface="Calibri"/>
              <a:cs typeface="Calibri"/>
            </a:rPr>
            <a:t>blåa </a:t>
          </a:r>
          <a:r>
            <a:rPr lang="en-US" cap="none" sz="1100" b="0" i="0" u="none" baseline="0">
              <a:solidFill>
                <a:srgbClr val="000000"/>
              </a:solidFill>
              <a:latin typeface="Calibri"/>
              <a:ea typeface="Calibri"/>
              <a:cs typeface="Calibri"/>
            </a:rPr>
            <a:t>och de </a:t>
          </a:r>
          <a:r>
            <a:rPr lang="en-US" cap="none" sz="1100" b="1" i="0" u="none" baseline="0">
              <a:solidFill>
                <a:srgbClr val="339966"/>
              </a:solidFill>
              <a:latin typeface="Calibri"/>
              <a:ea typeface="Calibri"/>
              <a:cs typeface="Calibri"/>
            </a:rPr>
            <a:t>gröna </a:t>
          </a:r>
          <a:r>
            <a:rPr lang="en-US" cap="none" sz="1100" b="0" i="0" u="none" baseline="0">
              <a:solidFill>
                <a:srgbClr val="000000"/>
              </a:solidFill>
              <a:latin typeface="Calibri"/>
              <a:ea typeface="Calibri"/>
              <a:cs typeface="Calibri"/>
            </a:rPr>
            <a:t>tabellerna överförs automatiskt till de gula cellerna i sammandrag -tabellen.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Kommunvisa stastandelar för kommunal basservice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Tabellerna som behandlar de kommunvisa statsandelarna för kommunal basservice är markerade med </a:t>
          </a:r>
          <a:r>
            <a:rPr lang="en-US" cap="none" sz="1200" b="1" i="0" u="none" baseline="0">
              <a:solidFill>
                <a:srgbClr val="339966"/>
              </a:solidFill>
              <a:latin typeface="Calibri"/>
              <a:ea typeface="Calibri"/>
              <a:cs typeface="Calibri"/>
            </a:rPr>
            <a:t>grön </a:t>
          </a:r>
          <a:r>
            <a:rPr lang="en-US" cap="none" sz="1200" b="0" i="0" u="none" baseline="0">
              <a:solidFill>
                <a:srgbClr val="000000"/>
              </a:solidFill>
              <a:latin typeface="Calibri"/>
              <a:ea typeface="Calibri"/>
              <a:cs typeface="Calibri"/>
            </a:rPr>
            <a:t>bakgrundsfärg vid tabellväljaren. Kyleringsmodellen räknar ut de kalkylerade kostnaderna på basis av åldersstrukturen , sjukfrekvensen samt övriga grunder. Tilläggsdelarna samt avdragen och tiläggen räknas ut , då uppgifter fylls i de celler som har gult botten.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Då man använder kalkyleringsmodellen lönar det sig att granska riktigheten i de nationella uppgifterna (t.ex. baspriserna). Detta är vikigt eftersom de nationella uppgifterna uppdateras regelbundet under beräkningarnas framskridande innan inledningen av räkenskapsåret.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Vid beräknandet av hemkommunersättningen anges antalet 6-15 åringar som utför utbildningsplikten i annan kommun än den egna hemkommunen, enligt åldersgrupp och hemkommun i respektive tabell  (enligt uppgifter från enkäten om hemkommunsersättning den 31.12). Från och med början av år 2015 är hemkommunsersättingens grunddel lika stor för alla kommuner. Staten ersätter de hemkommunersättningar som berör de 6-15 -åringar som saknar hemkommun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Utbildning och kulturverksamhetens statsandelar (gömda)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En del av statsandelsfinansieringen delas ut på basen av Lag om finansiering av utbildning- och kulturverksamhet (1705/2009). Den i eurobelopp största andelen av statsandelsfinansieringen inom utbildning- och kulturverksamheten utgörs av andra gradens utbildningsarrangörer. Vid gymnasieutbildningen är utbildningsarrangören vanligtvis en kommun, medan andra gradens yrkesutbildning arrangeras av samkommuner eller privata utbildningsarrangörer.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Till statsandelsfinansieringen av  utbildning- och kulturverksamheten räknas även förskole- och grundutbildningens elevbaserade finansierade tillägg  (bl.a. för handikappade- och vid tilläggs- och ämnesstudier) samt statsandelsfinansiering för övrig utbildning- och kulturverksamhet (t.ex. statsandelar för morgon- och eftermiddagsverksamhet, motion, ungdomsarbete, muséer, teatrar och orkestrar). Statsandelarna för utbildnings- och kulturverksamheten är markerade med </a:t>
          </a:r>
          <a:r>
            <a:rPr lang="en-US" cap="none" sz="1200" b="1" i="0" u="none" baseline="0">
              <a:solidFill>
                <a:srgbClr val="0066CC"/>
              </a:solidFill>
              <a:latin typeface="Calibri"/>
              <a:ea typeface="Calibri"/>
              <a:cs typeface="Calibri"/>
            </a:rPr>
            <a:t>blå</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färg nere vid tabellväljarna. Undervisnings- och kulturministeriets enskilda beslut  gällande stöd och tillägg berörs inte i kalkyleringsmodellen. Till dessa räknas bl.a. separata tillägg för landsbyggds- och centralbiblioteken samt specialbidragen.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8</xdr:row>
      <xdr:rowOff>133350</xdr:rowOff>
    </xdr:from>
    <xdr:ext cx="5743575" cy="1743075"/>
    <xdr:sp>
      <xdr:nvSpPr>
        <xdr:cNvPr id="1" name="Tekstiruutu 1"/>
        <xdr:cNvSpPr txBox="1">
          <a:spLocks noChangeArrowheads="1"/>
        </xdr:cNvSpPr>
      </xdr:nvSpPr>
      <xdr:spPr>
        <a:xfrm>
          <a:off x="66675" y="1428750"/>
          <a:ext cx="5743575" cy="1743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I statsandelsreformen ingår för den kommunala basservicens del en övergångsperiod på fem år 2015-2019, under vilken förändringarna i statsandelen jämnas ut.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År 2018 kan ändringen vara högst  +/- 260 euro per invånare.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Om exempelvis en kommuns fördel enligt övergångsutjämningsberäkningarna i 2014 års nivå är 280 euro per invånare, minskas statsandelen med 20 euro per invånare, så att övergångsutjämningen på max. 260 euro per invånare förverkligas.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ranbe\Downloads\Kalkyleringsmodell_2018_2311201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edot"/>
      <sheetName val="1.Anvisning"/>
      <sheetName val="2.Sammandrag"/>
      <sheetName val="3.Åldersstruktur"/>
      <sheetName val="4.Övr.kalkylerade kostn."/>
      <sheetName val="5.Tilläggsdelar"/>
      <sheetName val="6.Avdrag och tillägg"/>
      <sheetName val="7.Ändringen av statsandelss2015"/>
      <sheetName val="8.Hemkommunsersättningarna2018"/>
      <sheetName val="9.Undervisning-kultur"/>
      <sheetName val="10.Gymnasier"/>
    </sheetNames>
    <sheetDataSet>
      <sheetData sheetId="0">
        <row r="2">
          <cell r="B2" t="str">
            <v>Akaa</v>
          </cell>
          <cell r="C2">
            <v>16923</v>
          </cell>
          <cell r="Q2">
            <v>1109</v>
          </cell>
          <cell r="R2">
            <v>217</v>
          </cell>
          <cell r="S2">
            <v>1354</v>
          </cell>
          <cell r="T2">
            <v>626</v>
          </cell>
          <cell r="U2">
            <v>564</v>
          </cell>
          <cell r="V2">
            <v>9411</v>
          </cell>
          <cell r="W2">
            <v>2086</v>
          </cell>
          <cell r="X2">
            <v>1064</v>
          </cell>
          <cell r="Y2">
            <v>492</v>
          </cell>
          <cell r="AE2">
            <v>0.9157409871317538</v>
          </cell>
          <cell r="AF2">
            <v>17891849.227820564</v>
          </cell>
          <cell r="AJ2">
            <v>1136</v>
          </cell>
          <cell r="AK2">
            <v>8010</v>
          </cell>
          <cell r="AM2">
            <v>335</v>
          </cell>
          <cell r="AN2">
            <v>0.019795544525202387</v>
          </cell>
          <cell r="AP2">
            <v>0</v>
          </cell>
          <cell r="AQ2">
            <v>32</v>
          </cell>
          <cell r="AS2">
            <v>0</v>
          </cell>
          <cell r="AT2">
            <v>0</v>
          </cell>
          <cell r="AU2">
            <v>293.15</v>
          </cell>
          <cell r="AV2">
            <v>57.728125533003585</v>
          </cell>
          <cell r="AX2">
            <v>730</v>
          </cell>
          <cell r="AY2">
            <v>5634</v>
          </cell>
          <cell r="AZ2">
            <v>0.12957046503372383</v>
          </cell>
          <cell r="BB2">
            <v>0</v>
          </cell>
          <cell r="BC2">
            <v>4510</v>
          </cell>
          <cell r="BD2">
            <v>6698</v>
          </cell>
          <cell r="BE2">
            <v>0.6733353239773067</v>
          </cell>
          <cell r="BG2">
            <v>0</v>
          </cell>
          <cell r="BH2">
            <v>0</v>
          </cell>
          <cell r="BO2">
            <v>140004</v>
          </cell>
          <cell r="BP2">
            <v>-1229392.2074581762</v>
          </cell>
          <cell r="BR2">
            <v>-115745.45612722076</v>
          </cell>
          <cell r="BS2">
            <v>1334279</v>
          </cell>
          <cell r="BT2">
            <v>410543</v>
          </cell>
          <cell r="BU2">
            <v>897394.9424826249</v>
          </cell>
          <cell r="BV2">
            <v>27428.68789498369</v>
          </cell>
          <cell r="BW2">
            <v>125948.33979683967</v>
          </cell>
          <cell r="BX2">
            <v>413526.2233831386</v>
          </cell>
          <cell r="BY2">
            <v>833777.015607583</v>
          </cell>
          <cell r="BZ2">
            <v>1346679.5531167898</v>
          </cell>
          <cell r="CA2">
            <v>355892.2472376277</v>
          </cell>
          <cell r="CC2">
            <v>149281.52027416526</v>
          </cell>
          <cell r="CF2">
            <v>0</v>
          </cell>
          <cell r="CG2">
            <v>8804862.260122344</v>
          </cell>
          <cell r="CH2">
            <v>-2162997</v>
          </cell>
          <cell r="CI2">
            <v>-583702.4611200001</v>
          </cell>
          <cell r="CJ2">
            <v>30250641.92791884</v>
          </cell>
        </row>
        <row r="3">
          <cell r="B3" t="str">
            <v>Alajärvi</v>
          </cell>
          <cell r="C3">
            <v>9899</v>
          </cell>
          <cell r="Q3">
            <v>625</v>
          </cell>
          <cell r="R3">
            <v>138</v>
          </cell>
          <cell r="S3">
            <v>745</v>
          </cell>
          <cell r="T3">
            <v>395</v>
          </cell>
          <cell r="U3">
            <v>396</v>
          </cell>
          <cell r="V3">
            <v>5064</v>
          </cell>
          <cell r="W3">
            <v>1342</v>
          </cell>
          <cell r="X3">
            <v>815</v>
          </cell>
          <cell r="Y3">
            <v>379</v>
          </cell>
          <cell r="AE3">
            <v>1.3987992937542442</v>
          </cell>
          <cell r="AF3">
            <v>15986446.955570446</v>
          </cell>
          <cell r="AJ3">
            <v>445</v>
          </cell>
          <cell r="AK3">
            <v>4154</v>
          </cell>
          <cell r="AM3">
            <v>196</v>
          </cell>
          <cell r="AN3">
            <v>0.019799979795938984</v>
          </cell>
          <cell r="AP3">
            <v>0</v>
          </cell>
          <cell r="AQ3">
            <v>11</v>
          </cell>
          <cell r="AS3">
            <v>0</v>
          </cell>
          <cell r="AT3">
            <v>0</v>
          </cell>
          <cell r="AU3">
            <v>1008.79</v>
          </cell>
          <cell r="AV3">
            <v>9.812745962985359</v>
          </cell>
          <cell r="AX3">
            <v>333</v>
          </cell>
          <cell r="AY3">
            <v>2603</v>
          </cell>
          <cell r="AZ3">
            <v>0.1279293123319247</v>
          </cell>
          <cell r="BB3">
            <v>0</v>
          </cell>
          <cell r="BC3">
            <v>3389</v>
          </cell>
          <cell r="BD3">
            <v>3480</v>
          </cell>
          <cell r="BE3">
            <v>0.9738505747126437</v>
          </cell>
          <cell r="BG3">
            <v>0</v>
          </cell>
          <cell r="BH3">
            <v>0</v>
          </cell>
          <cell r="BO3">
            <v>-188872</v>
          </cell>
          <cell r="BP3">
            <v>-299491.78812398727</v>
          </cell>
          <cell r="BR3">
            <v>191146.63372095674</v>
          </cell>
          <cell r="BS3">
            <v>982443</v>
          </cell>
          <cell r="BT3">
            <v>316760</v>
          </cell>
          <cell r="BU3">
            <v>854672.9711615616</v>
          </cell>
          <cell r="BV3">
            <v>45846.99735082741</v>
          </cell>
          <cell r="BW3">
            <v>104017.12567895393</v>
          </cell>
          <cell r="BX3">
            <v>405909.5598663371</v>
          </cell>
          <cell r="BY3">
            <v>595879.924617515</v>
          </cell>
          <cell r="BZ3">
            <v>855777.1993154305</v>
          </cell>
          <cell r="CA3">
            <v>259567.6986035869</v>
          </cell>
          <cell r="CC3">
            <v>-11106.588389629876</v>
          </cell>
          <cell r="CF3">
            <v>0</v>
          </cell>
          <cell r="CG3">
            <v>9852634.980894543</v>
          </cell>
          <cell r="CH3">
            <v>955915</v>
          </cell>
          <cell r="CI3">
            <v>2290437.6215999997</v>
          </cell>
          <cell r="CJ3">
            <v>34880290.15577381</v>
          </cell>
        </row>
        <row r="4">
          <cell r="B4" t="str">
            <v>Alavieska</v>
          </cell>
          <cell r="C4">
            <v>2639</v>
          </cell>
          <cell r="Q4">
            <v>195</v>
          </cell>
          <cell r="R4">
            <v>39</v>
          </cell>
          <cell r="S4">
            <v>210</v>
          </cell>
          <cell r="T4">
            <v>114</v>
          </cell>
          <cell r="U4">
            <v>101</v>
          </cell>
          <cell r="V4">
            <v>1383</v>
          </cell>
          <cell r="W4">
            <v>286</v>
          </cell>
          <cell r="X4">
            <v>223</v>
          </cell>
          <cell r="Y4">
            <v>88</v>
          </cell>
          <cell r="AE4">
            <v>1.5111981170973257</v>
          </cell>
          <cell r="AF4">
            <v>4604325.480467338</v>
          </cell>
          <cell r="AJ4">
            <v>133</v>
          </cell>
          <cell r="AK4">
            <v>1155</v>
          </cell>
          <cell r="AM4">
            <v>17</v>
          </cell>
          <cell r="AN4">
            <v>0.006441834028040924</v>
          </cell>
          <cell r="AP4">
            <v>0</v>
          </cell>
          <cell r="AQ4">
            <v>7</v>
          </cell>
          <cell r="AS4">
            <v>0</v>
          </cell>
          <cell r="AT4">
            <v>0</v>
          </cell>
          <cell r="AU4">
            <v>251.41</v>
          </cell>
          <cell r="AV4">
            <v>10.496798058947537</v>
          </cell>
          <cell r="AX4">
            <v>95</v>
          </cell>
          <cell r="AY4">
            <v>698</v>
          </cell>
          <cell r="AZ4">
            <v>0.1361031518624642</v>
          </cell>
          <cell r="BB4">
            <v>0</v>
          </cell>
          <cell r="BC4">
            <v>725</v>
          </cell>
          <cell r="BD4">
            <v>978</v>
          </cell>
          <cell r="BE4">
            <v>0.7413087934560327</v>
          </cell>
          <cell r="BG4">
            <v>0</v>
          </cell>
          <cell r="BH4">
            <v>0</v>
          </cell>
          <cell r="BO4">
            <v>8706</v>
          </cell>
          <cell r="BP4">
            <v>-65638.38558469691</v>
          </cell>
          <cell r="BR4">
            <v>-17372.005542550236</v>
          </cell>
          <cell r="BS4">
            <v>269616</v>
          </cell>
          <cell r="BT4">
            <v>76861</v>
          </cell>
          <cell r="BU4">
            <v>208942.05469652946</v>
          </cell>
          <cell r="BV4">
            <v>11331.87612350449</v>
          </cell>
          <cell r="BW4">
            <v>20677.75817964038</v>
          </cell>
          <cell r="BX4">
            <v>98339.24119116721</v>
          </cell>
          <cell r="BY4">
            <v>155628.8025438553</v>
          </cell>
          <cell r="BZ4">
            <v>249305.43506665138</v>
          </cell>
          <cell r="CA4">
            <v>62436.342574807924</v>
          </cell>
          <cell r="CC4">
            <v>24611.014362801172</v>
          </cell>
          <cell r="CF4">
            <v>0</v>
          </cell>
          <cell r="CG4">
            <v>2812527.366801861</v>
          </cell>
          <cell r="CH4">
            <v>-572285</v>
          </cell>
          <cell r="CI4">
            <v>-24745.295999999995</v>
          </cell>
          <cell r="CJ4">
            <v>9010348.469118595</v>
          </cell>
        </row>
        <row r="5">
          <cell r="B5" t="str">
            <v>Alavus</v>
          </cell>
          <cell r="C5">
            <v>11907</v>
          </cell>
          <cell r="Q5">
            <v>732</v>
          </cell>
          <cell r="R5">
            <v>147</v>
          </cell>
          <cell r="S5">
            <v>901</v>
          </cell>
          <cell r="T5">
            <v>413</v>
          </cell>
          <cell r="U5">
            <v>446</v>
          </cell>
          <cell r="V5">
            <v>6209</v>
          </cell>
          <cell r="W5">
            <v>1593</v>
          </cell>
          <cell r="X5">
            <v>1010</v>
          </cell>
          <cell r="Y5">
            <v>456</v>
          </cell>
          <cell r="AE5">
            <v>1.4051463817404943</v>
          </cell>
          <cell r="AF5">
            <v>19316531.445683923</v>
          </cell>
          <cell r="AJ5">
            <v>538</v>
          </cell>
          <cell r="AK5">
            <v>5154</v>
          </cell>
          <cell r="AM5">
            <v>165</v>
          </cell>
          <cell r="AN5">
            <v>0.013857394809775762</v>
          </cell>
          <cell r="AP5">
            <v>0</v>
          </cell>
          <cell r="AQ5">
            <v>6</v>
          </cell>
          <cell r="AS5">
            <v>0</v>
          </cell>
          <cell r="AT5">
            <v>0</v>
          </cell>
          <cell r="AU5">
            <v>1087.23</v>
          </cell>
          <cell r="AV5">
            <v>10.951684556165668</v>
          </cell>
          <cell r="AX5">
            <v>442</v>
          </cell>
          <cell r="AY5">
            <v>3223</v>
          </cell>
          <cell r="AZ5">
            <v>0.13713931120074466</v>
          </cell>
          <cell r="BB5">
            <v>0</v>
          </cell>
          <cell r="BC5">
            <v>4470</v>
          </cell>
          <cell r="BD5">
            <v>4435</v>
          </cell>
          <cell r="BE5">
            <v>1.007891770011274</v>
          </cell>
          <cell r="BG5">
            <v>0</v>
          </cell>
          <cell r="BH5">
            <v>1</v>
          </cell>
          <cell r="BO5">
            <v>-11550</v>
          </cell>
          <cell r="BP5">
            <v>-658804.7362722912</v>
          </cell>
          <cell r="BR5">
            <v>-158146.872291727</v>
          </cell>
          <cell r="BS5">
            <v>1196258</v>
          </cell>
          <cell r="BT5">
            <v>389828</v>
          </cell>
          <cell r="BU5">
            <v>994223.9405232423</v>
          </cell>
          <cell r="BV5">
            <v>46805.49325746627</v>
          </cell>
          <cell r="BW5">
            <v>102562.06916084253</v>
          </cell>
          <cell r="BX5">
            <v>466334.08575838123</v>
          </cell>
          <cell r="BY5">
            <v>749068.4935681962</v>
          </cell>
          <cell r="BZ5">
            <v>1066515.1689976272</v>
          </cell>
          <cell r="CA5">
            <v>322351.75372613425</v>
          </cell>
          <cell r="CC5">
            <v>-7948.667523332493</v>
          </cell>
          <cell r="CF5">
            <v>0</v>
          </cell>
          <cell r="CG5">
            <v>11667547.489991529</v>
          </cell>
          <cell r="CH5">
            <v>-748523</v>
          </cell>
          <cell r="CI5">
            <v>-47732.37360000002</v>
          </cell>
          <cell r="CJ5">
            <v>38368185.78520129</v>
          </cell>
        </row>
        <row r="6">
          <cell r="B6" t="str">
            <v>Asikkala</v>
          </cell>
          <cell r="C6">
            <v>8323</v>
          </cell>
          <cell r="Q6">
            <v>410</v>
          </cell>
          <cell r="R6">
            <v>70</v>
          </cell>
          <cell r="S6">
            <v>557</v>
          </cell>
          <cell r="T6">
            <v>237</v>
          </cell>
          <cell r="U6">
            <v>277</v>
          </cell>
          <cell r="V6">
            <v>4265</v>
          </cell>
          <cell r="W6">
            <v>1456</v>
          </cell>
          <cell r="X6">
            <v>767</v>
          </cell>
          <cell r="Y6">
            <v>284</v>
          </cell>
          <cell r="AE6">
            <v>1.073762101221574</v>
          </cell>
          <cell r="AF6">
            <v>10317944.520254388</v>
          </cell>
          <cell r="AJ6">
            <v>414</v>
          </cell>
          <cell r="AK6">
            <v>3554</v>
          </cell>
          <cell r="AM6">
            <v>185</v>
          </cell>
          <cell r="AN6">
            <v>0.022227562177099605</v>
          </cell>
          <cell r="AP6">
            <v>0</v>
          </cell>
          <cell r="AQ6">
            <v>18</v>
          </cell>
          <cell r="AS6">
            <v>3</v>
          </cell>
          <cell r="AT6">
            <v>492</v>
          </cell>
          <cell r="AU6">
            <v>563.28</v>
          </cell>
          <cell r="AV6">
            <v>14.775955120011362</v>
          </cell>
          <cell r="AX6">
            <v>391</v>
          </cell>
          <cell r="AY6">
            <v>2358</v>
          </cell>
          <cell r="AZ6">
            <v>0.16581849024597117</v>
          </cell>
          <cell r="BB6">
            <v>0</v>
          </cell>
          <cell r="BC6">
            <v>2247</v>
          </cell>
          <cell r="BD6">
            <v>3044</v>
          </cell>
          <cell r="BE6">
            <v>0.738173455978975</v>
          </cell>
          <cell r="BG6">
            <v>0</v>
          </cell>
          <cell r="BH6">
            <v>4</v>
          </cell>
          <cell r="BO6">
            <v>198106</v>
          </cell>
          <cell r="BP6">
            <v>-228898.44612591979</v>
          </cell>
          <cell r="BR6">
            <v>98970.00168253854</v>
          </cell>
          <cell r="BS6">
            <v>734044</v>
          </cell>
          <cell r="BT6">
            <v>234966</v>
          </cell>
          <cell r="BU6">
            <v>499428.03132371634</v>
          </cell>
          <cell r="BV6">
            <v>23164.14885330807</v>
          </cell>
          <cell r="BW6">
            <v>5375.026859721413</v>
          </cell>
          <cell r="BX6">
            <v>239081.0739268699</v>
          </cell>
          <cell r="BY6">
            <v>418755.6805136163</v>
          </cell>
          <cell r="BZ6">
            <v>701338.6127065108</v>
          </cell>
          <cell r="CA6">
            <v>207166.79425464023</v>
          </cell>
          <cell r="CC6">
            <v>-3079.3416647349222</v>
          </cell>
          <cell r="CF6">
            <v>0</v>
          </cell>
          <cell r="CG6">
            <v>4102731.6472636163</v>
          </cell>
          <cell r="CH6">
            <v>5474</v>
          </cell>
          <cell r="CI6">
            <v>836351.9332800001</v>
          </cell>
          <cell r="CJ6">
            <v>18080941.33983307</v>
          </cell>
        </row>
        <row r="7">
          <cell r="B7" t="str">
            <v>Askola</v>
          </cell>
          <cell r="C7">
            <v>5046</v>
          </cell>
          <cell r="Q7">
            <v>403</v>
          </cell>
          <cell r="R7">
            <v>78</v>
          </cell>
          <cell r="S7">
            <v>430</v>
          </cell>
          <cell r="T7">
            <v>225</v>
          </cell>
          <cell r="U7">
            <v>191</v>
          </cell>
          <cell r="V7">
            <v>2832</v>
          </cell>
          <cell r="W7">
            <v>536</v>
          </cell>
          <cell r="X7">
            <v>241</v>
          </cell>
          <cell r="Y7">
            <v>110</v>
          </cell>
          <cell r="AE7">
            <v>0.7218800290788412</v>
          </cell>
          <cell r="AF7">
            <v>4205498.628760703</v>
          </cell>
          <cell r="AJ7">
            <v>228</v>
          </cell>
          <cell r="AK7">
            <v>2563</v>
          </cell>
          <cell r="AM7">
            <v>129</v>
          </cell>
          <cell r="AN7">
            <v>0.025564803804994055</v>
          </cell>
          <cell r="AP7">
            <v>0</v>
          </cell>
          <cell r="AQ7">
            <v>153</v>
          </cell>
          <cell r="AS7">
            <v>0</v>
          </cell>
          <cell r="AT7">
            <v>0</v>
          </cell>
          <cell r="AU7">
            <v>212.42</v>
          </cell>
          <cell r="AV7">
            <v>23.754825346012616</v>
          </cell>
          <cell r="AX7">
            <v>271</v>
          </cell>
          <cell r="AY7">
            <v>1688</v>
          </cell>
          <cell r="AZ7">
            <v>0.16054502369668247</v>
          </cell>
          <cell r="BB7">
            <v>0</v>
          </cell>
          <cell r="BC7">
            <v>1345</v>
          </cell>
          <cell r="BD7">
            <v>2269</v>
          </cell>
          <cell r="BE7">
            <v>0.5927721463199648</v>
          </cell>
          <cell r="BG7">
            <v>0</v>
          </cell>
          <cell r="BH7">
            <v>0</v>
          </cell>
          <cell r="BO7">
            <v>4308</v>
          </cell>
          <cell r="BP7">
            <v>-110882.8051549368</v>
          </cell>
          <cell r="BR7">
            <v>113498.53809232544</v>
          </cell>
          <cell r="BS7">
            <v>390010</v>
          </cell>
          <cell r="BT7">
            <v>130963</v>
          </cell>
          <cell r="BU7">
            <v>277568.86861187575</v>
          </cell>
          <cell r="BV7">
            <v>5685.533134850141</v>
          </cell>
          <cell r="BW7">
            <v>18260.159979551037</v>
          </cell>
          <cell r="BX7">
            <v>78444.9405121629</v>
          </cell>
          <cell r="BY7">
            <v>268579.92814660154</v>
          </cell>
          <cell r="BZ7">
            <v>394468.0167573563</v>
          </cell>
          <cell r="CA7">
            <v>106452.60858936342</v>
          </cell>
          <cell r="CC7">
            <v>-11102.15071258101</v>
          </cell>
          <cell r="CF7">
            <v>0</v>
          </cell>
          <cell r="CG7">
            <v>1426137.8073441957</v>
          </cell>
          <cell r="CH7">
            <v>-196077</v>
          </cell>
          <cell r="CI7">
            <v>506223.6369600001</v>
          </cell>
          <cell r="CJ7">
            <v>7617652.049022228</v>
          </cell>
        </row>
        <row r="8">
          <cell r="B8" t="str">
            <v>Aura</v>
          </cell>
          <cell r="C8">
            <v>3984</v>
          </cell>
          <cell r="Q8">
            <v>328</v>
          </cell>
          <cell r="R8">
            <v>69</v>
          </cell>
          <cell r="S8">
            <v>320</v>
          </cell>
          <cell r="T8">
            <v>152</v>
          </cell>
          <cell r="U8">
            <v>160</v>
          </cell>
          <cell r="V8">
            <v>2257</v>
          </cell>
          <cell r="W8">
            <v>415</v>
          </cell>
          <cell r="X8">
            <v>203</v>
          </cell>
          <cell r="Y8">
            <v>80</v>
          </cell>
          <cell r="AE8">
            <v>0.8106324881809179</v>
          </cell>
          <cell r="AF8">
            <v>3728623.713892788</v>
          </cell>
          <cell r="AJ8">
            <v>182</v>
          </cell>
          <cell r="AK8">
            <v>1968</v>
          </cell>
          <cell r="AM8">
            <v>110</v>
          </cell>
          <cell r="AN8">
            <v>0.027610441767068273</v>
          </cell>
          <cell r="AP8">
            <v>0</v>
          </cell>
          <cell r="AQ8">
            <v>24</v>
          </cell>
          <cell r="AS8">
            <v>0</v>
          </cell>
          <cell r="AT8">
            <v>0</v>
          </cell>
          <cell r="AU8">
            <v>95</v>
          </cell>
          <cell r="AV8">
            <v>41.93684210526316</v>
          </cell>
          <cell r="AX8">
            <v>227</v>
          </cell>
          <cell r="AY8">
            <v>1348</v>
          </cell>
          <cell r="AZ8">
            <v>0.16839762611275966</v>
          </cell>
          <cell r="BB8">
            <v>0</v>
          </cell>
          <cell r="BC8">
            <v>1114</v>
          </cell>
          <cell r="BD8">
            <v>1756</v>
          </cell>
          <cell r="BE8">
            <v>0.6343963553530751</v>
          </cell>
          <cell r="BG8">
            <v>0</v>
          </cell>
          <cell r="BH8">
            <v>0</v>
          </cell>
          <cell r="BO8">
            <v>-66508</v>
          </cell>
          <cell r="BP8">
            <v>-144897.84337483524</v>
          </cell>
          <cell r="BR8">
            <v>-55272.213284444064</v>
          </cell>
          <cell r="BS8">
            <v>304849</v>
          </cell>
          <cell r="BT8">
            <v>99381</v>
          </cell>
          <cell r="BU8">
            <v>201671.6672826829</v>
          </cell>
          <cell r="BV8">
            <v>3174.9392171713553</v>
          </cell>
          <cell r="BW8">
            <v>16950.500800257825</v>
          </cell>
          <cell r="BX8">
            <v>78918.645847082</v>
          </cell>
          <cell r="BY8">
            <v>205320.91818612782</v>
          </cell>
          <cell r="BZ8">
            <v>357272.2399105509</v>
          </cell>
          <cell r="CA8">
            <v>93136.486716834</v>
          </cell>
          <cell r="CC8">
            <v>6284.139892957548</v>
          </cell>
          <cell r="CF8">
            <v>0</v>
          </cell>
          <cell r="CG8">
            <v>1755077.788310806</v>
          </cell>
          <cell r="CH8">
            <v>-829636</v>
          </cell>
          <cell r="CI8">
            <v>-137909.44176</v>
          </cell>
          <cell r="CJ8">
            <v>5817310.413456219</v>
          </cell>
        </row>
        <row r="9">
          <cell r="B9" t="str">
            <v>Enonkoski</v>
          </cell>
          <cell r="C9">
            <v>1453</v>
          </cell>
          <cell r="Q9">
            <v>73</v>
          </cell>
          <cell r="R9">
            <v>18</v>
          </cell>
          <cell r="S9">
            <v>64</v>
          </cell>
          <cell r="T9">
            <v>37</v>
          </cell>
          <cell r="U9">
            <v>39</v>
          </cell>
          <cell r="V9">
            <v>706</v>
          </cell>
          <cell r="W9">
            <v>276</v>
          </cell>
          <cell r="X9">
            <v>167</v>
          </cell>
          <cell r="Y9">
            <v>73</v>
          </cell>
          <cell r="AE9">
            <v>1.4914300986419673</v>
          </cell>
          <cell r="AF9">
            <v>2501921.850463765</v>
          </cell>
          <cell r="AJ9">
            <v>96</v>
          </cell>
          <cell r="AK9">
            <v>601</v>
          </cell>
          <cell r="AM9">
            <v>39</v>
          </cell>
          <cell r="AN9">
            <v>0.026841018582243633</v>
          </cell>
          <cell r="AP9">
            <v>0</v>
          </cell>
          <cell r="AQ9">
            <v>1</v>
          </cell>
          <cell r="AS9">
            <v>1</v>
          </cell>
          <cell r="AT9">
            <v>0</v>
          </cell>
          <cell r="AU9">
            <v>305.55</v>
          </cell>
          <cell r="AV9">
            <v>4.755359188348879</v>
          </cell>
          <cell r="AX9">
            <v>71</v>
          </cell>
          <cell r="AY9">
            <v>377</v>
          </cell>
          <cell r="AZ9">
            <v>0.1883289124668435</v>
          </cell>
          <cell r="BB9">
            <v>0.1604</v>
          </cell>
          <cell r="BC9">
            <v>375</v>
          </cell>
          <cell r="BD9">
            <v>466</v>
          </cell>
          <cell r="BE9">
            <v>0.8047210300429185</v>
          </cell>
          <cell r="BG9">
            <v>0</v>
          </cell>
          <cell r="BH9">
            <v>0</v>
          </cell>
          <cell r="BO9">
            <v>30511</v>
          </cell>
          <cell r="BP9">
            <v>-34965.27909999106</v>
          </cell>
          <cell r="BR9">
            <v>129093.88504570909</v>
          </cell>
          <cell r="BS9">
            <v>170795</v>
          </cell>
          <cell r="BT9">
            <v>51004</v>
          </cell>
          <cell r="BU9">
            <v>132057.32919923117</v>
          </cell>
          <cell r="BV9">
            <v>6623.632441935772</v>
          </cell>
          <cell r="BW9">
            <v>5672.3970182429675</v>
          </cell>
          <cell r="BX9">
            <v>61209.4471838827</v>
          </cell>
          <cell r="BY9">
            <v>88357.1907931275</v>
          </cell>
          <cell r="BZ9">
            <v>132007.98019348277</v>
          </cell>
          <cell r="CA9">
            <v>36934.000312073</v>
          </cell>
          <cell r="CC9">
            <v>-6938.808319913951</v>
          </cell>
          <cell r="CF9">
            <v>0</v>
          </cell>
          <cell r="CG9">
            <v>1127235.5798361907</v>
          </cell>
          <cell r="CH9">
            <v>-359393</v>
          </cell>
          <cell r="CI9">
            <v>84889.38912</v>
          </cell>
          <cell r="CJ9">
            <v>5328645.09390917</v>
          </cell>
        </row>
        <row r="10">
          <cell r="B10" t="str">
            <v>Enontekiö</v>
          </cell>
          <cell r="C10">
            <v>1872</v>
          </cell>
          <cell r="Q10">
            <v>93</v>
          </cell>
          <cell r="R10">
            <v>25</v>
          </cell>
          <cell r="S10">
            <v>86</v>
          </cell>
          <cell r="T10">
            <v>40</v>
          </cell>
          <cell r="U10">
            <v>52</v>
          </cell>
          <cell r="V10">
            <v>1102</v>
          </cell>
          <cell r="W10">
            <v>299</v>
          </cell>
          <cell r="X10">
            <v>129</v>
          </cell>
          <cell r="Y10">
            <v>46</v>
          </cell>
          <cell r="AE10">
            <v>1.1347111601047797</v>
          </cell>
          <cell r="AF10">
            <v>2452428.717665044</v>
          </cell>
          <cell r="AJ10">
            <v>165</v>
          </cell>
          <cell r="AK10">
            <v>925</v>
          </cell>
          <cell r="AM10">
            <v>39</v>
          </cell>
          <cell r="AN10">
            <v>0.020833333333333332</v>
          </cell>
          <cell r="AP10">
            <v>0</v>
          </cell>
          <cell r="AQ10">
            <v>11</v>
          </cell>
          <cell r="AS10">
            <v>0</v>
          </cell>
          <cell r="AT10">
            <v>0</v>
          </cell>
          <cell r="AU10">
            <v>7952.91</v>
          </cell>
          <cell r="AV10">
            <v>0.2353855381237811</v>
          </cell>
          <cell r="AX10">
            <v>106</v>
          </cell>
          <cell r="AY10">
            <v>545</v>
          </cell>
          <cell r="AZ10">
            <v>0.1944954128440367</v>
          </cell>
          <cell r="BB10">
            <v>1.90255</v>
          </cell>
          <cell r="BC10">
            <v>645</v>
          </cell>
          <cell r="BD10">
            <v>708</v>
          </cell>
          <cell r="BE10">
            <v>0.9110169491525424</v>
          </cell>
          <cell r="BG10">
            <v>1</v>
          </cell>
          <cell r="BH10">
            <v>199</v>
          </cell>
          <cell r="BO10">
            <v>95738</v>
          </cell>
          <cell r="BP10">
            <v>-58539.726069573575</v>
          </cell>
          <cell r="BR10">
            <v>358000.4534871001</v>
          </cell>
          <cell r="BS10">
            <v>173397</v>
          </cell>
          <cell r="BT10">
            <v>59946</v>
          </cell>
          <cell r="BU10">
            <v>172394.94870718927</v>
          </cell>
          <cell r="BV10">
            <v>9669.362924982988</v>
          </cell>
          <cell r="BW10">
            <v>17796.73113292622</v>
          </cell>
          <cell r="BX10">
            <v>66470.25845941098</v>
          </cell>
          <cell r="BY10">
            <v>120347.25272450408</v>
          </cell>
          <cell r="BZ10">
            <v>149976.14331376436</v>
          </cell>
          <cell r="CA10">
            <v>66511.29198030259</v>
          </cell>
          <cell r="CC10">
            <v>12918.564900160985</v>
          </cell>
          <cell r="CF10">
            <v>0</v>
          </cell>
          <cell r="CG10">
            <v>1572747.5985844694</v>
          </cell>
          <cell r="CH10">
            <v>89679</v>
          </cell>
          <cell r="CI10">
            <v>-6511.92</v>
          </cell>
          <cell r="CJ10">
            <v>8766674.613905272</v>
          </cell>
        </row>
        <row r="11">
          <cell r="B11" t="str">
            <v>Espoo</v>
          </cell>
          <cell r="C11">
            <v>274583</v>
          </cell>
          <cell r="Q11">
            <v>21740</v>
          </cell>
          <cell r="R11">
            <v>3814</v>
          </cell>
          <cell r="S11">
            <v>21404</v>
          </cell>
          <cell r="T11">
            <v>9647</v>
          </cell>
          <cell r="U11">
            <v>9317</v>
          </cell>
          <cell r="V11">
            <v>169780</v>
          </cell>
          <cell r="W11">
            <v>23960</v>
          </cell>
          <cell r="X11">
            <v>11131</v>
          </cell>
          <cell r="Y11">
            <v>3790</v>
          </cell>
          <cell r="AE11">
            <v>0.6365525892184885</v>
          </cell>
          <cell r="AF11">
            <v>201796280.47999963</v>
          </cell>
          <cell r="AJ11">
            <v>14555</v>
          </cell>
          <cell r="AK11">
            <v>138605</v>
          </cell>
          <cell r="AM11">
            <v>41652</v>
          </cell>
          <cell r="AN11">
            <v>0.15169183816915105</v>
          </cell>
          <cell r="AP11">
            <v>1</v>
          </cell>
          <cell r="AQ11">
            <v>20131</v>
          </cell>
          <cell r="AS11">
            <v>3</v>
          </cell>
          <cell r="AT11">
            <v>654</v>
          </cell>
          <cell r="AU11">
            <v>312.29</v>
          </cell>
          <cell r="AV11">
            <v>879.2564603413493</v>
          </cell>
          <cell r="AX11">
            <v>16751</v>
          </cell>
          <cell r="AY11">
            <v>99846</v>
          </cell>
          <cell r="AZ11">
            <v>0.16776836327945036</v>
          </cell>
          <cell r="BB11">
            <v>0</v>
          </cell>
          <cell r="BC11">
            <v>116246</v>
          </cell>
          <cell r="BD11">
            <v>125599</v>
          </cell>
          <cell r="BE11">
            <v>0.9255328465990972</v>
          </cell>
          <cell r="BG11">
            <v>0</v>
          </cell>
          <cell r="BH11">
            <v>11</v>
          </cell>
          <cell r="BO11">
            <v>-2408909</v>
          </cell>
          <cell r="BP11">
            <v>-22759653.863241624</v>
          </cell>
          <cell r="BR11">
            <v>-266216.5658850074</v>
          </cell>
          <cell r="BS11">
            <v>12227998</v>
          </cell>
          <cell r="BT11">
            <v>4741059</v>
          </cell>
          <cell r="BU11">
            <v>9930861.540707117</v>
          </cell>
          <cell r="BV11">
            <v>158476.05074123334</v>
          </cell>
          <cell r="BW11">
            <v>-3216643.810550721</v>
          </cell>
          <cell r="BX11">
            <v>3590217.8977544284</v>
          </cell>
          <cell r="BY11">
            <v>10354449.592781734</v>
          </cell>
          <cell r="BZ11">
            <v>14030211.993497528</v>
          </cell>
          <cell r="CA11">
            <v>5368588.6363894185</v>
          </cell>
          <cell r="CC11">
            <v>-3741837.619272322</v>
          </cell>
          <cell r="CF11">
            <v>0</v>
          </cell>
          <cell r="CG11">
            <v>-173399148.99325478</v>
          </cell>
          <cell r="CH11">
            <v>-16612815</v>
          </cell>
          <cell r="CI11">
            <v>-14019384.934367998</v>
          </cell>
          <cell r="CJ11">
            <v>41705966.8801831</v>
          </cell>
        </row>
        <row r="12">
          <cell r="B12" t="str">
            <v>Eura</v>
          </cell>
          <cell r="C12">
            <v>12004</v>
          </cell>
          <cell r="Q12">
            <v>723</v>
          </cell>
          <cell r="R12">
            <v>138</v>
          </cell>
          <cell r="S12">
            <v>828</v>
          </cell>
          <cell r="T12">
            <v>402</v>
          </cell>
          <cell r="U12">
            <v>381</v>
          </cell>
          <cell r="V12">
            <v>6389</v>
          </cell>
          <cell r="W12">
            <v>1702</v>
          </cell>
          <cell r="X12">
            <v>1002</v>
          </cell>
          <cell r="Y12">
            <v>439</v>
          </cell>
          <cell r="AE12">
            <v>0.9880292771399439</v>
          </cell>
          <cell r="AF12">
            <v>13693076.133801898</v>
          </cell>
          <cell r="AJ12">
            <v>468</v>
          </cell>
          <cell r="AK12">
            <v>5566</v>
          </cell>
          <cell r="AM12">
            <v>338</v>
          </cell>
          <cell r="AN12">
            <v>0.028157280906364546</v>
          </cell>
          <cell r="AP12">
            <v>0</v>
          </cell>
          <cell r="AQ12">
            <v>20</v>
          </cell>
          <cell r="AS12">
            <v>0</v>
          </cell>
          <cell r="AT12">
            <v>0</v>
          </cell>
          <cell r="AU12">
            <v>578.8</v>
          </cell>
          <cell r="AV12">
            <v>20.739460953697307</v>
          </cell>
          <cell r="AX12">
            <v>587</v>
          </cell>
          <cell r="AY12">
            <v>3520</v>
          </cell>
          <cell r="AZ12">
            <v>0.16676136363636362</v>
          </cell>
          <cell r="BB12">
            <v>0</v>
          </cell>
          <cell r="BC12">
            <v>5236</v>
          </cell>
          <cell r="BD12">
            <v>4899</v>
          </cell>
          <cell r="BE12">
            <v>1.068789548887528</v>
          </cell>
          <cell r="BG12">
            <v>0</v>
          </cell>
          <cell r="BH12">
            <v>0</v>
          </cell>
          <cell r="BO12">
            <v>-119829</v>
          </cell>
          <cell r="BP12">
            <v>-344249.9262200587</v>
          </cell>
          <cell r="BR12">
            <v>147021.0045784153</v>
          </cell>
          <cell r="BS12">
            <v>930471</v>
          </cell>
          <cell r="BT12">
            <v>326226</v>
          </cell>
          <cell r="BU12">
            <v>755979.6991818466</v>
          </cell>
          <cell r="BV12">
            <v>35805.37842070008</v>
          </cell>
          <cell r="BW12">
            <v>118088.13599981995</v>
          </cell>
          <cell r="BX12">
            <v>359583.83389071794</v>
          </cell>
          <cell r="BY12">
            <v>592840.1409151391</v>
          </cell>
          <cell r="BZ12">
            <v>1045132.1657653033</v>
          </cell>
          <cell r="CA12">
            <v>278567.27786175744</v>
          </cell>
          <cell r="CC12">
            <v>-29772.788956303324</v>
          </cell>
          <cell r="CF12">
            <v>0</v>
          </cell>
          <cell r="CG12">
            <v>4092048.431996101</v>
          </cell>
          <cell r="CH12">
            <v>-825725</v>
          </cell>
          <cell r="CI12">
            <v>163631.52576000005</v>
          </cell>
          <cell r="CJ12">
            <v>23278262.889595266</v>
          </cell>
        </row>
        <row r="13">
          <cell r="B13" t="str">
            <v>Eurajoki</v>
          </cell>
          <cell r="C13">
            <v>9418</v>
          </cell>
          <cell r="Q13">
            <v>626</v>
          </cell>
          <cell r="R13">
            <v>112</v>
          </cell>
          <cell r="S13">
            <v>744</v>
          </cell>
          <cell r="T13">
            <v>309</v>
          </cell>
          <cell r="U13">
            <v>305</v>
          </cell>
          <cell r="V13">
            <v>5085</v>
          </cell>
          <cell r="W13">
            <v>1349</v>
          </cell>
          <cell r="X13">
            <v>639</v>
          </cell>
          <cell r="Y13">
            <v>249</v>
          </cell>
          <cell r="AE13">
            <v>0.7849499902790693</v>
          </cell>
          <cell r="AF13">
            <v>8535046.605023786</v>
          </cell>
          <cell r="AJ13">
            <v>435</v>
          </cell>
          <cell r="AK13">
            <v>4253</v>
          </cell>
          <cell r="AM13">
            <v>301</v>
          </cell>
          <cell r="AN13">
            <v>0.0319600764493523</v>
          </cell>
          <cell r="AP13">
            <v>0</v>
          </cell>
          <cell r="AQ13">
            <v>31</v>
          </cell>
          <cell r="AS13">
            <v>0</v>
          </cell>
          <cell r="AT13">
            <v>0</v>
          </cell>
          <cell r="AU13">
            <v>514.77</v>
          </cell>
          <cell r="AV13">
            <v>18.29554946869476</v>
          </cell>
          <cell r="AX13">
            <v>461</v>
          </cell>
          <cell r="AY13">
            <v>2996</v>
          </cell>
          <cell r="AZ13">
            <v>0.15387182910547398</v>
          </cell>
          <cell r="BB13">
            <v>0</v>
          </cell>
          <cell r="BC13">
            <v>3227</v>
          </cell>
          <cell r="BD13">
            <v>3696</v>
          </cell>
          <cell r="BE13">
            <v>0.8731060606060606</v>
          </cell>
          <cell r="BG13">
            <v>0</v>
          </cell>
          <cell r="BH13">
            <v>0</v>
          </cell>
          <cell r="BO13">
            <v>166456</v>
          </cell>
          <cell r="BP13">
            <v>-170958.88491816525</v>
          </cell>
          <cell r="BR13">
            <v>531912.2649731943</v>
          </cell>
          <cell r="BS13">
            <v>825213</v>
          </cell>
          <cell r="BT13">
            <v>332930</v>
          </cell>
          <cell r="BU13">
            <v>852349.3838743449</v>
          </cell>
          <cell r="BV13">
            <v>38149.05709767528</v>
          </cell>
          <cell r="BW13">
            <v>81094.72168116856</v>
          </cell>
          <cell r="BX13">
            <v>261660.24010085664</v>
          </cell>
          <cell r="BY13">
            <v>497056.58265767223</v>
          </cell>
          <cell r="BZ13">
            <v>700972.9043078987</v>
          </cell>
          <cell r="CA13">
            <v>275408.68621278135</v>
          </cell>
          <cell r="CC13">
            <v>-151311.67856672432</v>
          </cell>
          <cell r="CF13">
            <v>1838637.178455826</v>
          </cell>
          <cell r="CG13">
            <v>-2553061.49097299</v>
          </cell>
          <cell r="CH13">
            <v>-1051523</v>
          </cell>
          <cell r="CI13">
            <v>-50675.76143999997</v>
          </cell>
          <cell r="CJ13">
            <v>11419020.90575291</v>
          </cell>
        </row>
        <row r="14">
          <cell r="B14" t="str">
            <v>Evijärvi</v>
          </cell>
          <cell r="C14">
            <v>2535</v>
          </cell>
          <cell r="Q14">
            <v>154</v>
          </cell>
          <cell r="R14">
            <v>35</v>
          </cell>
          <cell r="S14">
            <v>162</v>
          </cell>
          <cell r="T14">
            <v>93</v>
          </cell>
          <cell r="U14">
            <v>90</v>
          </cell>
          <cell r="V14">
            <v>1340</v>
          </cell>
          <cell r="W14">
            <v>347</v>
          </cell>
          <cell r="X14">
            <v>223</v>
          </cell>
          <cell r="Y14">
            <v>91</v>
          </cell>
          <cell r="AE14">
            <v>1.5913309394386241</v>
          </cell>
          <cell r="AF14">
            <v>4657401.649608039</v>
          </cell>
          <cell r="AJ14">
            <v>97</v>
          </cell>
          <cell r="AK14">
            <v>1159</v>
          </cell>
          <cell r="AM14">
            <v>73</v>
          </cell>
          <cell r="AN14">
            <v>0.028796844181459565</v>
          </cell>
          <cell r="AP14">
            <v>0</v>
          </cell>
          <cell r="AQ14">
            <v>49</v>
          </cell>
          <cell r="AS14">
            <v>0</v>
          </cell>
          <cell r="AT14">
            <v>0</v>
          </cell>
          <cell r="AU14">
            <v>354.13</v>
          </cell>
          <cell r="AV14">
            <v>7.158388162539181</v>
          </cell>
          <cell r="AX14">
            <v>124</v>
          </cell>
          <cell r="AY14">
            <v>721</v>
          </cell>
          <cell r="AZ14">
            <v>0.17198335644937587</v>
          </cell>
          <cell r="BB14">
            <v>0</v>
          </cell>
          <cell r="BC14">
            <v>930</v>
          </cell>
          <cell r="BD14">
            <v>1037</v>
          </cell>
          <cell r="BE14">
            <v>0.896817743490839</v>
          </cell>
          <cell r="BG14">
            <v>0</v>
          </cell>
          <cell r="BH14">
            <v>0</v>
          </cell>
          <cell r="BO14">
            <v>-100747</v>
          </cell>
          <cell r="BP14">
            <v>-38270.54116891046</v>
          </cell>
          <cell r="BR14">
            <v>216915.193710112</v>
          </cell>
          <cell r="BS14">
            <v>268330</v>
          </cell>
          <cell r="BT14">
            <v>90507</v>
          </cell>
          <cell r="BU14">
            <v>236019.7094316398</v>
          </cell>
          <cell r="BV14">
            <v>12785.587300546524</v>
          </cell>
          <cell r="BW14">
            <v>13972.667475937424</v>
          </cell>
          <cell r="BX14">
            <v>91029.97670731465</v>
          </cell>
          <cell r="BY14">
            <v>159125.99451754062</v>
          </cell>
          <cell r="BZ14">
            <v>262773.8022734692</v>
          </cell>
          <cell r="CA14">
            <v>75899.24402966545</v>
          </cell>
          <cell r="CC14">
            <v>-34768.76638072978</v>
          </cell>
          <cell r="CF14">
            <v>-215432.98888713404</v>
          </cell>
          <cell r="CG14">
            <v>1827507.7530716283</v>
          </cell>
          <cell r="CH14">
            <v>132247</v>
          </cell>
          <cell r="CI14">
            <v>7879.423200000005</v>
          </cell>
          <cell r="CJ14">
            <v>8375140.166716538</v>
          </cell>
        </row>
        <row r="15">
          <cell r="B15" t="str">
            <v>Forssa</v>
          </cell>
          <cell r="C15">
            <v>17332</v>
          </cell>
          <cell r="Q15">
            <v>805</v>
          </cell>
          <cell r="R15">
            <v>133</v>
          </cell>
          <cell r="S15">
            <v>963</v>
          </cell>
          <cell r="T15">
            <v>486</v>
          </cell>
          <cell r="U15">
            <v>541</v>
          </cell>
          <cell r="V15">
            <v>9474</v>
          </cell>
          <cell r="W15">
            <v>2784</v>
          </cell>
          <cell r="X15">
            <v>1562</v>
          </cell>
          <cell r="Y15">
            <v>584</v>
          </cell>
          <cell r="AE15">
            <v>1.2409396031725721</v>
          </cell>
          <cell r="AF15">
            <v>24831591.064880982</v>
          </cell>
          <cell r="AJ15">
            <v>1181</v>
          </cell>
          <cell r="AK15">
            <v>7880</v>
          </cell>
          <cell r="AM15">
            <v>786</v>
          </cell>
          <cell r="AN15">
            <v>0.0453496422801754</v>
          </cell>
          <cell r="AP15">
            <v>0</v>
          </cell>
          <cell r="AQ15">
            <v>48</v>
          </cell>
          <cell r="AS15">
            <v>0</v>
          </cell>
          <cell r="AT15">
            <v>0</v>
          </cell>
          <cell r="AU15">
            <v>248.76</v>
          </cell>
          <cell r="AV15">
            <v>69.67358096156939</v>
          </cell>
          <cell r="AX15">
            <v>930</v>
          </cell>
          <cell r="AY15">
            <v>4833</v>
          </cell>
          <cell r="AZ15">
            <v>0.19242706393544382</v>
          </cell>
          <cell r="BB15">
            <v>0</v>
          </cell>
          <cell r="BC15">
            <v>8184</v>
          </cell>
          <cell r="BD15">
            <v>6483</v>
          </cell>
          <cell r="BE15">
            <v>1.2623785284590467</v>
          </cell>
          <cell r="BG15">
            <v>0</v>
          </cell>
          <cell r="BH15">
            <v>1</v>
          </cell>
          <cell r="BO15">
            <v>482824</v>
          </cell>
          <cell r="BP15">
            <v>-915944.7471712691</v>
          </cell>
          <cell r="BR15">
            <v>86203.58749876171</v>
          </cell>
          <cell r="BS15">
            <v>1410670</v>
          </cell>
          <cell r="BT15">
            <v>454609</v>
          </cell>
          <cell r="BU15">
            <v>1074037.505485831</v>
          </cell>
          <cell r="BV15">
            <v>51148.73329094706</v>
          </cell>
          <cell r="BW15">
            <v>150656.3595286791</v>
          </cell>
          <cell r="BX15">
            <v>556585.7054233298</v>
          </cell>
          <cell r="BY15">
            <v>915212.8959526116</v>
          </cell>
          <cell r="BZ15">
            <v>1382738.1902656096</v>
          </cell>
          <cell r="CA15">
            <v>451111.4276717849</v>
          </cell>
          <cell r="CC15">
            <v>174267.8604379583</v>
          </cell>
          <cell r="CF15">
            <v>0</v>
          </cell>
          <cell r="CG15">
            <v>8641080.220016</v>
          </cell>
          <cell r="CH15">
            <v>992953</v>
          </cell>
          <cell r="CI15">
            <v>290587.9180800001</v>
          </cell>
          <cell r="CJ15">
            <v>40356509.161490224</v>
          </cell>
        </row>
        <row r="16">
          <cell r="B16" t="str">
            <v>Haapajärvi</v>
          </cell>
          <cell r="C16">
            <v>7332</v>
          </cell>
          <cell r="Q16">
            <v>517</v>
          </cell>
          <cell r="R16">
            <v>97</v>
          </cell>
          <cell r="S16">
            <v>618</v>
          </cell>
          <cell r="T16">
            <v>322</v>
          </cell>
          <cell r="U16">
            <v>331</v>
          </cell>
          <cell r="V16">
            <v>3867</v>
          </cell>
          <cell r="W16">
            <v>878</v>
          </cell>
          <cell r="X16">
            <v>510</v>
          </cell>
          <cell r="Y16">
            <v>192</v>
          </cell>
          <cell r="AE16">
            <v>1.351075074124898</v>
          </cell>
          <cell r="AF16">
            <v>11436869.363475295</v>
          </cell>
          <cell r="AJ16">
            <v>353</v>
          </cell>
          <cell r="AK16">
            <v>3149</v>
          </cell>
          <cell r="AM16">
            <v>114</v>
          </cell>
          <cell r="AN16">
            <v>0.015548281505728314</v>
          </cell>
          <cell r="AP16">
            <v>0</v>
          </cell>
          <cell r="AQ16">
            <v>5</v>
          </cell>
          <cell r="AS16">
            <v>0</v>
          </cell>
          <cell r="AT16">
            <v>0</v>
          </cell>
          <cell r="AU16">
            <v>765.74</v>
          </cell>
          <cell r="AV16">
            <v>9.575051584088595</v>
          </cell>
          <cell r="AX16">
            <v>309</v>
          </cell>
          <cell r="AY16">
            <v>1981</v>
          </cell>
          <cell r="AZ16">
            <v>0.15598182735991922</v>
          </cell>
          <cell r="BB16">
            <v>0.168916</v>
          </cell>
          <cell r="BC16">
            <v>2848</v>
          </cell>
          <cell r="BD16">
            <v>2672</v>
          </cell>
          <cell r="BE16">
            <v>1.0658682634730539</v>
          </cell>
          <cell r="BG16">
            <v>0</v>
          </cell>
          <cell r="BH16">
            <v>0</v>
          </cell>
          <cell r="BO16">
            <v>4482</v>
          </cell>
          <cell r="BP16">
            <v>-185737.1580750424</v>
          </cell>
          <cell r="BR16">
            <v>-113460.30353241414</v>
          </cell>
          <cell r="BS16">
            <v>673244</v>
          </cell>
          <cell r="BT16">
            <v>206380</v>
          </cell>
          <cell r="BU16">
            <v>508460.5721752701</v>
          </cell>
          <cell r="BV16">
            <v>25606.347000850088</v>
          </cell>
          <cell r="BW16">
            <v>17551.09041727703</v>
          </cell>
          <cell r="BX16">
            <v>266734.2517578432</v>
          </cell>
          <cell r="BY16">
            <v>405559.0589041466</v>
          </cell>
          <cell r="BZ16">
            <v>652159.7036758711</v>
          </cell>
          <cell r="CA16">
            <v>173760.4940445491</v>
          </cell>
          <cell r="CC16">
            <v>4625.103546274266</v>
          </cell>
          <cell r="CF16">
            <v>0</v>
          </cell>
          <cell r="CG16">
            <v>6768100.261334546</v>
          </cell>
          <cell r="CH16">
            <v>341177</v>
          </cell>
          <cell r="CI16">
            <v>232905.33072</v>
          </cell>
          <cell r="CJ16">
            <v>23555030.754939493</v>
          </cell>
        </row>
        <row r="17">
          <cell r="B17" t="str">
            <v>Haapavesi</v>
          </cell>
          <cell r="C17">
            <v>7098</v>
          </cell>
          <cell r="Q17">
            <v>589</v>
          </cell>
          <cell r="R17">
            <v>106</v>
          </cell>
          <cell r="S17">
            <v>611</v>
          </cell>
          <cell r="T17">
            <v>314</v>
          </cell>
          <cell r="U17">
            <v>304</v>
          </cell>
          <cell r="V17">
            <v>3691</v>
          </cell>
          <cell r="W17">
            <v>828</v>
          </cell>
          <cell r="X17">
            <v>457</v>
          </cell>
          <cell r="Y17">
            <v>198</v>
          </cell>
          <cell r="AE17">
            <v>1.3843973694873215</v>
          </cell>
          <cell r="AF17">
            <v>11344934.237868812</v>
          </cell>
          <cell r="AJ17">
            <v>397</v>
          </cell>
          <cell r="AK17">
            <v>3045</v>
          </cell>
          <cell r="AM17">
            <v>114</v>
          </cell>
          <cell r="AN17">
            <v>0.016060862214708368</v>
          </cell>
          <cell r="AP17">
            <v>0</v>
          </cell>
          <cell r="AQ17">
            <v>2</v>
          </cell>
          <cell r="AS17">
            <v>0</v>
          </cell>
          <cell r="AT17">
            <v>0</v>
          </cell>
          <cell r="AU17">
            <v>1049.78</v>
          </cell>
          <cell r="AV17">
            <v>6.761416677780106</v>
          </cell>
          <cell r="AX17">
            <v>231</v>
          </cell>
          <cell r="AY17">
            <v>1889</v>
          </cell>
          <cell r="AZ17">
            <v>0.12228692429857067</v>
          </cell>
          <cell r="BB17">
            <v>0.277066</v>
          </cell>
          <cell r="BC17">
            <v>2634</v>
          </cell>
          <cell r="BD17">
            <v>2521</v>
          </cell>
          <cell r="BE17">
            <v>1.0448234827449425</v>
          </cell>
          <cell r="BG17">
            <v>0</v>
          </cell>
          <cell r="BH17">
            <v>2</v>
          </cell>
          <cell r="BO17">
            <v>-163632</v>
          </cell>
          <cell r="BP17">
            <v>-417420.5428355958</v>
          </cell>
          <cell r="BR17">
            <v>-11546.944741975516</v>
          </cell>
          <cell r="BS17">
            <v>634501</v>
          </cell>
          <cell r="BT17">
            <v>212191</v>
          </cell>
          <cell r="BU17">
            <v>544020.7642299961</v>
          </cell>
          <cell r="BV17">
            <v>27631.80870777018</v>
          </cell>
          <cell r="BW17">
            <v>55173.66513559559</v>
          </cell>
          <cell r="BX17">
            <v>266304.3682504167</v>
          </cell>
          <cell r="BY17">
            <v>385249.7227873716</v>
          </cell>
          <cell r="BZ17">
            <v>604374.3985771033</v>
          </cell>
          <cell r="CA17">
            <v>179116.97758029238</v>
          </cell>
          <cell r="CC17">
            <v>19359.71760468343</v>
          </cell>
          <cell r="CF17">
            <v>0</v>
          </cell>
          <cell r="CG17">
            <v>7198116.480025455</v>
          </cell>
          <cell r="CH17">
            <v>192140</v>
          </cell>
          <cell r="CI17">
            <v>16930.992</v>
          </cell>
          <cell r="CJ17">
            <v>24559434.20460103</v>
          </cell>
        </row>
        <row r="18">
          <cell r="B18" t="str">
            <v>Hailuoto</v>
          </cell>
          <cell r="C18">
            <v>994</v>
          </cell>
          <cell r="Q18">
            <v>54</v>
          </cell>
          <cell r="R18">
            <v>10</v>
          </cell>
          <cell r="S18">
            <v>53</v>
          </cell>
          <cell r="T18">
            <v>23</v>
          </cell>
          <cell r="U18">
            <v>20</v>
          </cell>
          <cell r="V18">
            <v>478</v>
          </cell>
          <cell r="W18">
            <v>217</v>
          </cell>
          <cell r="X18">
            <v>106</v>
          </cell>
          <cell r="Y18">
            <v>33</v>
          </cell>
          <cell r="AE18">
            <v>1.305930465790554</v>
          </cell>
          <cell r="AF18">
            <v>1498689.4852651532</v>
          </cell>
          <cell r="AJ18">
            <v>45</v>
          </cell>
          <cell r="AK18">
            <v>397</v>
          </cell>
          <cell r="AM18">
            <v>12</v>
          </cell>
          <cell r="AN18">
            <v>0.012072434607645875</v>
          </cell>
          <cell r="AP18">
            <v>0</v>
          </cell>
          <cell r="AQ18">
            <v>0</v>
          </cell>
          <cell r="AS18">
            <v>2</v>
          </cell>
          <cell r="AT18">
            <v>0</v>
          </cell>
          <cell r="AU18">
            <v>201.21</v>
          </cell>
          <cell r="AV18">
            <v>4.94011232046121</v>
          </cell>
          <cell r="AX18">
            <v>23</v>
          </cell>
          <cell r="AY18">
            <v>254</v>
          </cell>
          <cell r="AZ18">
            <v>0.09055118110236221</v>
          </cell>
          <cell r="BB18">
            <v>0.827266</v>
          </cell>
          <cell r="BC18">
            <v>228</v>
          </cell>
          <cell r="BD18">
            <v>333</v>
          </cell>
          <cell r="BE18">
            <v>0.6846846846846847</v>
          </cell>
          <cell r="BG18">
            <v>0</v>
          </cell>
          <cell r="BH18">
            <v>0</v>
          </cell>
          <cell r="BO18">
            <v>15733</v>
          </cell>
          <cell r="BP18">
            <v>-25050.100113673787</v>
          </cell>
          <cell r="BR18">
            <v>41680.04681260092</v>
          </cell>
          <cell r="BS18">
            <v>91944</v>
          </cell>
          <cell r="BT18">
            <v>29110</v>
          </cell>
          <cell r="BU18">
            <v>64666.662457567494</v>
          </cell>
          <cell r="BV18">
            <v>2692.481337280261</v>
          </cell>
          <cell r="BW18">
            <v>2749.036578336676</v>
          </cell>
          <cell r="BX18">
            <v>30690.44953189687</v>
          </cell>
          <cell r="BY18">
            <v>42842.84598806375</v>
          </cell>
          <cell r="BZ18">
            <v>82798.02735515137</v>
          </cell>
          <cell r="CA18">
            <v>22645.889351010537</v>
          </cell>
          <cell r="CC18">
            <v>8104.021469051028</v>
          </cell>
          <cell r="CF18">
            <v>0</v>
          </cell>
          <cell r="CG18">
            <v>414390.1595680003</v>
          </cell>
          <cell r="CH18">
            <v>-183669</v>
          </cell>
          <cell r="CI18">
            <v>-10419.072</v>
          </cell>
          <cell r="CJ18">
            <v>3488817.979328051</v>
          </cell>
        </row>
        <row r="19">
          <cell r="B19" t="str">
            <v>Halsua</v>
          </cell>
          <cell r="C19">
            <v>1219</v>
          </cell>
          <cell r="Q19">
            <v>66</v>
          </cell>
          <cell r="R19">
            <v>11</v>
          </cell>
          <cell r="S19">
            <v>65</v>
          </cell>
          <cell r="T19">
            <v>40</v>
          </cell>
          <cell r="U19">
            <v>51</v>
          </cell>
          <cell r="V19">
            <v>612</v>
          </cell>
          <cell r="W19">
            <v>179</v>
          </cell>
          <cell r="X19">
            <v>141</v>
          </cell>
          <cell r="Y19">
            <v>54</v>
          </cell>
          <cell r="AE19">
            <v>1.4559938266736638</v>
          </cell>
          <cell r="AF19">
            <v>2049125.0457529356</v>
          </cell>
          <cell r="AJ19">
            <v>50</v>
          </cell>
          <cell r="AK19">
            <v>504</v>
          </cell>
          <cell r="AM19">
            <v>30</v>
          </cell>
          <cell r="AN19">
            <v>0.02461033634126333</v>
          </cell>
          <cell r="AP19">
            <v>0</v>
          </cell>
          <cell r="AQ19">
            <v>8</v>
          </cell>
          <cell r="AS19">
            <v>0</v>
          </cell>
          <cell r="AT19">
            <v>0</v>
          </cell>
          <cell r="AU19">
            <v>413.01</v>
          </cell>
          <cell r="AV19">
            <v>2.951502384930147</v>
          </cell>
          <cell r="AX19">
            <v>51</v>
          </cell>
          <cell r="AY19">
            <v>305</v>
          </cell>
          <cell r="AZ19">
            <v>0.16721311475409836</v>
          </cell>
          <cell r="BB19">
            <v>0.861433</v>
          </cell>
          <cell r="BC19">
            <v>435</v>
          </cell>
          <cell r="BD19">
            <v>455</v>
          </cell>
          <cell r="BE19">
            <v>0.9560439560439561</v>
          </cell>
          <cell r="BG19">
            <v>0</v>
          </cell>
          <cell r="BH19">
            <v>0</v>
          </cell>
          <cell r="BO19">
            <v>-19165</v>
          </cell>
          <cell r="BP19">
            <v>-18081.72968537044</v>
          </cell>
          <cell r="BR19">
            <v>55446.229112515226</v>
          </cell>
          <cell r="BS19">
            <v>134532</v>
          </cell>
          <cell r="BT19">
            <v>43901</v>
          </cell>
          <cell r="BU19">
            <v>113348.03837721006</v>
          </cell>
          <cell r="BV19">
            <v>6717.396987965677</v>
          </cell>
          <cell r="BW19">
            <v>-22207.792950525472</v>
          </cell>
          <cell r="BX19">
            <v>47988.048405878326</v>
          </cell>
          <cell r="BY19">
            <v>78960.37039101298</v>
          </cell>
          <cell r="BZ19">
            <v>126139.30799040805</v>
          </cell>
          <cell r="CA19">
            <v>43112.16629393451</v>
          </cell>
          <cell r="CC19">
            <v>-15533.024305639843</v>
          </cell>
          <cell r="CF19">
            <v>0</v>
          </cell>
          <cell r="CG19">
            <v>1127621.020416744</v>
          </cell>
          <cell r="CH19">
            <v>-295079</v>
          </cell>
          <cell r="CI19">
            <v>13023.84</v>
          </cell>
          <cell r="CJ19">
            <v>4335000.304069817</v>
          </cell>
        </row>
        <row r="20">
          <cell r="B20" t="str">
            <v>Hamina</v>
          </cell>
          <cell r="C20">
            <v>20636</v>
          </cell>
          <cell r="Q20">
            <v>1016</v>
          </cell>
          <cell r="R20">
            <v>205</v>
          </cell>
          <cell r="S20">
            <v>1199</v>
          </cell>
          <cell r="T20">
            <v>665</v>
          </cell>
          <cell r="U20">
            <v>629</v>
          </cell>
          <cell r="V20">
            <v>11292</v>
          </cell>
          <cell r="W20">
            <v>3078</v>
          </cell>
          <cell r="X20">
            <v>1843</v>
          </cell>
          <cell r="Y20">
            <v>709</v>
          </cell>
          <cell r="AE20">
            <v>1.1207715361373383</v>
          </cell>
          <cell r="AF20">
            <v>26702248.566321004</v>
          </cell>
          <cell r="AJ20">
            <v>1335</v>
          </cell>
          <cell r="AK20">
            <v>9420</v>
          </cell>
          <cell r="AM20">
            <v>1182</v>
          </cell>
          <cell r="AN20">
            <v>0.05727854235316922</v>
          </cell>
          <cell r="AP20">
            <v>0</v>
          </cell>
          <cell r="AQ20">
            <v>73</v>
          </cell>
          <cell r="AS20">
            <v>0</v>
          </cell>
          <cell r="AT20">
            <v>0</v>
          </cell>
          <cell r="AU20">
            <v>609.71</v>
          </cell>
          <cell r="AV20">
            <v>33.84559872726378</v>
          </cell>
          <cell r="AX20">
            <v>930</v>
          </cell>
          <cell r="AY20">
            <v>6211</v>
          </cell>
          <cell r="AZ20">
            <v>0.14973434229592658</v>
          </cell>
          <cell r="BB20">
            <v>0</v>
          </cell>
          <cell r="BC20">
            <v>6504</v>
          </cell>
          <cell r="BD20">
            <v>7612</v>
          </cell>
          <cell r="BE20">
            <v>0.8544403573305307</v>
          </cell>
          <cell r="BG20">
            <v>0</v>
          </cell>
          <cell r="BH20">
            <v>0</v>
          </cell>
          <cell r="BO20">
            <v>392114</v>
          </cell>
          <cell r="BP20">
            <v>-760331.6715769566</v>
          </cell>
          <cell r="BR20">
            <v>23925.74176903814</v>
          </cell>
          <cell r="BS20">
            <v>1568738</v>
          </cell>
          <cell r="BT20">
            <v>487407</v>
          </cell>
          <cell r="BU20">
            <v>1128575.9968275034</v>
          </cell>
          <cell r="BV20">
            <v>45002.87181555037</v>
          </cell>
          <cell r="BW20">
            <v>86422.8722369255</v>
          </cell>
          <cell r="BX20">
            <v>566255.6106364303</v>
          </cell>
          <cell r="BY20">
            <v>942635.9640092317</v>
          </cell>
          <cell r="BZ20">
            <v>1584026.0242622562</v>
          </cell>
          <cell r="CA20">
            <v>445115.1609238217</v>
          </cell>
          <cell r="CC20">
            <v>69772.50531988277</v>
          </cell>
          <cell r="CF20">
            <v>0</v>
          </cell>
          <cell r="CG20">
            <v>4746524.2464495255</v>
          </cell>
          <cell r="CH20">
            <v>-1906815</v>
          </cell>
          <cell r="CI20">
            <v>-38394.28032000005</v>
          </cell>
          <cell r="CJ20">
            <v>37380273.710862525</v>
          </cell>
        </row>
        <row r="21">
          <cell r="B21" t="str">
            <v>Hankasalmi</v>
          </cell>
          <cell r="C21">
            <v>5159</v>
          </cell>
          <cell r="Q21">
            <v>289</v>
          </cell>
          <cell r="R21">
            <v>66</v>
          </cell>
          <cell r="S21">
            <v>324</v>
          </cell>
          <cell r="T21">
            <v>164</v>
          </cell>
          <cell r="U21">
            <v>159</v>
          </cell>
          <cell r="V21">
            <v>2674</v>
          </cell>
          <cell r="W21">
            <v>772</v>
          </cell>
          <cell r="X21">
            <v>486</v>
          </cell>
          <cell r="Y21">
            <v>225</v>
          </cell>
          <cell r="AE21">
            <v>1.5427695860941748</v>
          </cell>
          <cell r="AF21">
            <v>9189075.480633633</v>
          </cell>
          <cell r="AJ21">
            <v>341</v>
          </cell>
          <cell r="AK21">
            <v>2255</v>
          </cell>
          <cell r="AM21">
            <v>68</v>
          </cell>
          <cell r="AN21">
            <v>0.013180849001744524</v>
          </cell>
          <cell r="AP21">
            <v>0</v>
          </cell>
          <cell r="AQ21">
            <v>7</v>
          </cell>
          <cell r="AS21">
            <v>0</v>
          </cell>
          <cell r="AT21">
            <v>0</v>
          </cell>
          <cell r="AU21">
            <v>571.69</v>
          </cell>
          <cell r="AV21">
            <v>9.024121464430022</v>
          </cell>
          <cell r="AX21">
            <v>205</v>
          </cell>
          <cell r="AY21">
            <v>1398</v>
          </cell>
          <cell r="AZ21">
            <v>0.14663805436337626</v>
          </cell>
          <cell r="BB21">
            <v>0.1618</v>
          </cell>
          <cell r="BC21">
            <v>1385</v>
          </cell>
          <cell r="BD21">
            <v>1767</v>
          </cell>
          <cell r="BE21">
            <v>0.7838143746462931</v>
          </cell>
          <cell r="BG21">
            <v>0</v>
          </cell>
          <cell r="BH21">
            <v>0</v>
          </cell>
          <cell r="BO21">
            <v>96106</v>
          </cell>
          <cell r="BP21">
            <v>-199164.29052001116</v>
          </cell>
          <cell r="BR21">
            <v>157787.49098494463</v>
          </cell>
          <cell r="BS21">
            <v>567639</v>
          </cell>
          <cell r="BT21">
            <v>165760</v>
          </cell>
          <cell r="BU21">
            <v>418313.4407374764</v>
          </cell>
          <cell r="BV21">
            <v>22899.471769744072</v>
          </cell>
          <cell r="BW21">
            <v>68329.26429098393</v>
          </cell>
          <cell r="BX21">
            <v>205003.42725285116</v>
          </cell>
          <cell r="BY21">
            <v>305523.6082293353</v>
          </cell>
          <cell r="BZ21">
            <v>467407.96175449586</v>
          </cell>
          <cell r="CA21">
            <v>130242.03157009084</v>
          </cell>
          <cell r="CC21">
            <v>46018.38865324468</v>
          </cell>
          <cell r="CF21">
            <v>0</v>
          </cell>
          <cell r="CG21">
            <v>5423520.719589092</v>
          </cell>
          <cell r="CH21">
            <v>-29148</v>
          </cell>
          <cell r="CI21">
            <v>21919.122720000043</v>
          </cell>
          <cell r="CJ21">
            <v>18875261.577393822</v>
          </cell>
        </row>
        <row r="22">
          <cell r="B22" t="str">
            <v>Hanko</v>
          </cell>
          <cell r="C22">
            <v>8663</v>
          </cell>
          <cell r="Q22">
            <v>380</v>
          </cell>
          <cell r="R22">
            <v>85</v>
          </cell>
          <cell r="S22">
            <v>519</v>
          </cell>
          <cell r="T22">
            <v>261</v>
          </cell>
          <cell r="U22">
            <v>265</v>
          </cell>
          <cell r="V22">
            <v>4602</v>
          </cell>
          <cell r="W22">
            <v>1603</v>
          </cell>
          <cell r="X22">
            <v>730</v>
          </cell>
          <cell r="Y22">
            <v>218</v>
          </cell>
          <cell r="AE22">
            <v>0.9573756565203403</v>
          </cell>
          <cell r="AF22">
            <v>9575377.7755664</v>
          </cell>
          <cell r="AJ22">
            <v>527</v>
          </cell>
          <cell r="AK22">
            <v>3974</v>
          </cell>
          <cell r="AM22">
            <v>411</v>
          </cell>
          <cell r="AN22">
            <v>0.04744314902458732</v>
          </cell>
          <cell r="AP22">
            <v>1</v>
          </cell>
          <cell r="AQ22">
            <v>3718</v>
          </cell>
          <cell r="AS22">
            <v>0</v>
          </cell>
          <cell r="AT22">
            <v>0</v>
          </cell>
          <cell r="AU22">
            <v>116.92</v>
          </cell>
          <cell r="AV22">
            <v>74.09339719466301</v>
          </cell>
          <cell r="AX22">
            <v>646</v>
          </cell>
          <cell r="AY22">
            <v>2553</v>
          </cell>
          <cell r="AZ22">
            <v>0.25303564433999215</v>
          </cell>
          <cell r="BB22">
            <v>0.472016</v>
          </cell>
          <cell r="BC22">
            <v>3523</v>
          </cell>
          <cell r="BD22">
            <v>3283</v>
          </cell>
          <cell r="BE22">
            <v>1.073103868413037</v>
          </cell>
          <cell r="BG22">
            <v>0</v>
          </cell>
          <cell r="BH22">
            <v>1</v>
          </cell>
          <cell r="BO22">
            <v>286074</v>
          </cell>
          <cell r="BP22">
            <v>-339771.51963290514</v>
          </cell>
          <cell r="BR22">
            <v>82923.98256242089</v>
          </cell>
          <cell r="BS22">
            <v>656636</v>
          </cell>
          <cell r="BT22">
            <v>215300</v>
          </cell>
          <cell r="BU22">
            <v>400984.0691540849</v>
          </cell>
          <cell r="BV22">
            <v>7536.817691286501</v>
          </cell>
          <cell r="BW22">
            <v>13723.005639968009</v>
          </cell>
          <cell r="BX22">
            <v>240221.42672180056</v>
          </cell>
          <cell r="BY22">
            <v>317595.93887166877</v>
          </cell>
          <cell r="BZ22">
            <v>682918.9141502562</v>
          </cell>
          <cell r="CA22">
            <v>171481.5886962977</v>
          </cell>
          <cell r="CC22">
            <v>-38262.019603702414</v>
          </cell>
          <cell r="CF22">
            <v>0</v>
          </cell>
          <cell r="CG22">
            <v>-123730.67614889373</v>
          </cell>
          <cell r="CH22">
            <v>-611792</v>
          </cell>
          <cell r="CI22">
            <v>-24745.296000000002</v>
          </cell>
          <cell r="CJ22">
            <v>12410992.299088735</v>
          </cell>
        </row>
        <row r="23">
          <cell r="B23" t="str">
            <v>Harjavalta</v>
          </cell>
          <cell r="C23">
            <v>7240</v>
          </cell>
          <cell r="Q23">
            <v>408</v>
          </cell>
          <cell r="R23">
            <v>58</v>
          </cell>
          <cell r="S23">
            <v>415</v>
          </cell>
          <cell r="T23">
            <v>241</v>
          </cell>
          <cell r="U23">
            <v>234</v>
          </cell>
          <cell r="V23">
            <v>3761</v>
          </cell>
          <cell r="W23">
            <v>1173</v>
          </cell>
          <cell r="X23">
            <v>682</v>
          </cell>
          <cell r="Y23">
            <v>268</v>
          </cell>
          <cell r="AE23">
            <v>1.0932932052969475</v>
          </cell>
          <cell r="AF23">
            <v>9138616.18321515</v>
          </cell>
          <cell r="AJ23">
            <v>397</v>
          </cell>
          <cell r="AK23">
            <v>3172</v>
          </cell>
          <cell r="AM23">
            <v>213</v>
          </cell>
          <cell r="AN23">
            <v>0.02941988950276243</v>
          </cell>
          <cell r="AP23">
            <v>0</v>
          </cell>
          <cell r="AQ23">
            <v>13</v>
          </cell>
          <cell r="AS23">
            <v>0</v>
          </cell>
          <cell r="AT23">
            <v>0</v>
          </cell>
          <cell r="AU23">
            <v>123.46</v>
          </cell>
          <cell r="AV23">
            <v>58.64247529564231</v>
          </cell>
          <cell r="AX23">
            <v>331</v>
          </cell>
          <cell r="AY23">
            <v>2053</v>
          </cell>
          <cell r="AZ23">
            <v>0.16122747199220652</v>
          </cell>
          <cell r="BB23">
            <v>0</v>
          </cell>
          <cell r="BC23">
            <v>3624</v>
          </cell>
          <cell r="BD23">
            <v>2609</v>
          </cell>
          <cell r="BE23">
            <v>1.3890379455730164</v>
          </cell>
          <cell r="BG23">
            <v>0</v>
          </cell>
          <cell r="BH23">
            <v>0</v>
          </cell>
          <cell r="BO23">
            <v>199711</v>
          </cell>
          <cell r="BP23">
            <v>-305776.86897365155</v>
          </cell>
          <cell r="BR23">
            <v>93941.89818028547</v>
          </cell>
          <cell r="BS23">
            <v>489725</v>
          </cell>
          <cell r="BT23">
            <v>169748</v>
          </cell>
          <cell r="BU23">
            <v>361767.9968837349</v>
          </cell>
          <cell r="BV23">
            <v>17405.703014667208</v>
          </cell>
          <cell r="BW23">
            <v>72742.07318975206</v>
          </cell>
          <cell r="BX23">
            <v>207561.9031788306</v>
          </cell>
          <cell r="BY23">
            <v>316837.43389339</v>
          </cell>
          <cell r="BZ23">
            <v>564778.0514717557</v>
          </cell>
          <cell r="CA23">
            <v>146060.94627804705</v>
          </cell>
          <cell r="CC23">
            <v>-188782.4740726802</v>
          </cell>
          <cell r="CF23">
            <v>0</v>
          </cell>
          <cell r="CG23">
            <v>-679844.3795915729</v>
          </cell>
          <cell r="CH23">
            <v>-521011</v>
          </cell>
          <cell r="CI23">
            <v>-83873.52960000001</v>
          </cell>
          <cell r="CJ23">
            <v>11238611.785089368</v>
          </cell>
        </row>
        <row r="24">
          <cell r="B24" t="str">
            <v>Hartola</v>
          </cell>
          <cell r="C24">
            <v>2924</v>
          </cell>
          <cell r="Q24">
            <v>106</v>
          </cell>
          <cell r="R24">
            <v>19</v>
          </cell>
          <cell r="S24">
            <v>131</v>
          </cell>
          <cell r="T24">
            <v>71</v>
          </cell>
          <cell r="U24">
            <v>94</v>
          </cell>
          <cell r="V24">
            <v>1497</v>
          </cell>
          <cell r="W24">
            <v>560</v>
          </cell>
          <cell r="X24">
            <v>299</v>
          </cell>
          <cell r="Y24">
            <v>147</v>
          </cell>
          <cell r="AE24">
            <v>1.3390279486230094</v>
          </cell>
          <cell r="AF24">
            <v>4520351.769319366</v>
          </cell>
          <cell r="AJ24">
            <v>167</v>
          </cell>
          <cell r="AK24">
            <v>1287</v>
          </cell>
          <cell r="AM24">
            <v>83</v>
          </cell>
          <cell r="AN24">
            <v>0.02838577291381669</v>
          </cell>
          <cell r="AP24">
            <v>0</v>
          </cell>
          <cell r="AQ24">
            <v>1</v>
          </cell>
          <cell r="AS24">
            <v>0</v>
          </cell>
          <cell r="AT24">
            <v>0</v>
          </cell>
          <cell r="AU24">
            <v>542.94</v>
          </cell>
          <cell r="AV24">
            <v>5.385493793052639</v>
          </cell>
          <cell r="AX24">
            <v>171</v>
          </cell>
          <cell r="AY24">
            <v>748</v>
          </cell>
          <cell r="AZ24">
            <v>0.2286096256684492</v>
          </cell>
          <cell r="BB24">
            <v>0.4455</v>
          </cell>
          <cell r="BC24">
            <v>1133</v>
          </cell>
          <cell r="BD24">
            <v>1014</v>
          </cell>
          <cell r="BE24">
            <v>1.1173570019723866</v>
          </cell>
          <cell r="BG24">
            <v>0</v>
          </cell>
          <cell r="BH24">
            <v>0</v>
          </cell>
          <cell r="BO24">
            <v>6856</v>
          </cell>
          <cell r="BP24">
            <v>-82123.12013680335</v>
          </cell>
          <cell r="BR24">
            <v>-49133.1341699101</v>
          </cell>
          <cell r="BS24">
            <v>382259</v>
          </cell>
          <cell r="BT24">
            <v>112706</v>
          </cell>
          <cell r="BU24">
            <v>280753.0252410473</v>
          </cell>
          <cell r="BV24">
            <v>16551.202542072944</v>
          </cell>
          <cell r="BW24">
            <v>-34065.64087492219</v>
          </cell>
          <cell r="BX24">
            <v>133220.72793783026</v>
          </cell>
          <cell r="BY24">
            <v>183270.36904974162</v>
          </cell>
          <cell r="BZ24">
            <v>273566.22968570556</v>
          </cell>
          <cell r="CA24">
            <v>94944.14539466533</v>
          </cell>
          <cell r="CC24">
            <v>-24733.304301816635</v>
          </cell>
          <cell r="CF24">
            <v>0</v>
          </cell>
          <cell r="CG24">
            <v>2403090.2864930234</v>
          </cell>
          <cell r="CH24">
            <v>-230291</v>
          </cell>
          <cell r="CI24">
            <v>-58659.37535999999</v>
          </cell>
          <cell r="CJ24">
            <v>9001318.746131187</v>
          </cell>
        </row>
        <row r="25">
          <cell r="B25" t="str">
            <v>Hattula</v>
          </cell>
          <cell r="C25">
            <v>9682</v>
          </cell>
          <cell r="Q25">
            <v>638</v>
          </cell>
          <cell r="R25">
            <v>117</v>
          </cell>
          <cell r="S25">
            <v>765</v>
          </cell>
          <cell r="T25">
            <v>351</v>
          </cell>
          <cell r="U25">
            <v>378</v>
          </cell>
          <cell r="V25">
            <v>5418</v>
          </cell>
          <cell r="W25">
            <v>1207</v>
          </cell>
          <cell r="X25">
            <v>582</v>
          </cell>
          <cell r="Y25">
            <v>226</v>
          </cell>
          <cell r="AE25">
            <v>0.7215531427099143</v>
          </cell>
          <cell r="AF25">
            <v>8065636.088075559</v>
          </cell>
          <cell r="AJ25">
            <v>388</v>
          </cell>
          <cell r="AK25">
            <v>4726</v>
          </cell>
          <cell r="AM25">
            <v>158</v>
          </cell>
          <cell r="AN25">
            <v>0.016318942367279488</v>
          </cell>
          <cell r="AP25">
            <v>0</v>
          </cell>
          <cell r="AQ25">
            <v>32</v>
          </cell>
          <cell r="AS25">
            <v>0</v>
          </cell>
          <cell r="AT25">
            <v>0</v>
          </cell>
          <cell r="AU25">
            <v>357.81</v>
          </cell>
          <cell r="AV25">
            <v>27.059053687711355</v>
          </cell>
          <cell r="AX25">
            <v>341</v>
          </cell>
          <cell r="AY25">
            <v>3175</v>
          </cell>
          <cell r="AZ25">
            <v>0.1074015748031496</v>
          </cell>
          <cell r="BB25">
            <v>0</v>
          </cell>
          <cell r="BC25">
            <v>2710</v>
          </cell>
          <cell r="BD25">
            <v>4167</v>
          </cell>
          <cell r="BE25">
            <v>0.6503479721622271</v>
          </cell>
          <cell r="BG25">
            <v>0</v>
          </cell>
          <cell r="BH25">
            <v>0</v>
          </cell>
          <cell r="BO25">
            <v>88078</v>
          </cell>
          <cell r="BP25">
            <v>-251084.2390570621</v>
          </cell>
          <cell r="BR25">
            <v>-115651.5479556378</v>
          </cell>
          <cell r="BS25">
            <v>676314</v>
          </cell>
          <cell r="BT25">
            <v>221366</v>
          </cell>
          <cell r="BU25">
            <v>445055.0591263313</v>
          </cell>
          <cell r="BV25">
            <v>6932.215931270755</v>
          </cell>
          <cell r="BW25">
            <v>58409.76069782427</v>
          </cell>
          <cell r="BX25">
            <v>192372.5287367456</v>
          </cell>
          <cell r="BY25">
            <v>439754.50773878576</v>
          </cell>
          <cell r="BZ25">
            <v>739872.3813262391</v>
          </cell>
          <cell r="CA25">
            <v>197045.6477393645</v>
          </cell>
          <cell r="CC25">
            <v>9218.701449155189</v>
          </cell>
          <cell r="CF25">
            <v>0</v>
          </cell>
          <cell r="CG25">
            <v>1631945.5436960037</v>
          </cell>
          <cell r="CH25">
            <v>-2041519</v>
          </cell>
          <cell r="CI25">
            <v>-40491.11855999997</v>
          </cell>
          <cell r="CJ25">
            <v>9404526.10867509</v>
          </cell>
        </row>
        <row r="26">
          <cell r="B26" t="str">
            <v>Hausjärvi</v>
          </cell>
          <cell r="C26">
            <v>8641</v>
          </cell>
          <cell r="Q26">
            <v>619</v>
          </cell>
          <cell r="R26">
            <v>115</v>
          </cell>
          <cell r="S26">
            <v>695</v>
          </cell>
          <cell r="T26">
            <v>332</v>
          </cell>
          <cell r="U26">
            <v>318</v>
          </cell>
          <cell r="V26">
            <v>4925</v>
          </cell>
          <cell r="W26">
            <v>955</v>
          </cell>
          <cell r="X26">
            <v>473</v>
          </cell>
          <cell r="Y26">
            <v>209</v>
          </cell>
          <cell r="AE26">
            <v>0.8721565552103288</v>
          </cell>
          <cell r="AF26">
            <v>8700889.973323202</v>
          </cell>
          <cell r="AJ26">
            <v>316</v>
          </cell>
          <cell r="AK26">
            <v>4304</v>
          </cell>
          <cell r="AM26">
            <v>218</v>
          </cell>
          <cell r="AN26">
            <v>0.025228561509084597</v>
          </cell>
          <cell r="AP26">
            <v>0</v>
          </cell>
          <cell r="AQ26">
            <v>40</v>
          </cell>
          <cell r="AS26">
            <v>0</v>
          </cell>
          <cell r="AT26">
            <v>0</v>
          </cell>
          <cell r="AU26">
            <v>389.32</v>
          </cell>
          <cell r="AV26">
            <v>22.195109421555532</v>
          </cell>
          <cell r="AX26">
            <v>436</v>
          </cell>
          <cell r="AY26">
            <v>3004</v>
          </cell>
          <cell r="AZ26">
            <v>0.14513981358189082</v>
          </cell>
          <cell r="BB26">
            <v>0</v>
          </cell>
          <cell r="BC26">
            <v>2110</v>
          </cell>
          <cell r="BD26">
            <v>3788</v>
          </cell>
          <cell r="BE26">
            <v>0.5570221752903907</v>
          </cell>
          <cell r="BG26">
            <v>0</v>
          </cell>
          <cell r="BH26">
            <v>1</v>
          </cell>
          <cell r="BO26">
            <v>50241</v>
          </cell>
          <cell r="BP26">
            <v>-243434.13740346365</v>
          </cell>
          <cell r="BR26">
            <v>26314.203572351485</v>
          </cell>
          <cell r="BS26">
            <v>684929</v>
          </cell>
          <cell r="BT26">
            <v>219405</v>
          </cell>
          <cell r="BU26">
            <v>453618.33415046043</v>
          </cell>
          <cell r="BV26">
            <v>11746.726739898262</v>
          </cell>
          <cell r="BW26">
            <v>84479.08494531004</v>
          </cell>
          <cell r="BX26">
            <v>176088.1724966164</v>
          </cell>
          <cell r="BY26">
            <v>436966.1327736365</v>
          </cell>
          <cell r="BZ26">
            <v>725646.8696418864</v>
          </cell>
          <cell r="CA26">
            <v>189210.61735064804</v>
          </cell>
          <cell r="CC26">
            <v>29652.068323478816</v>
          </cell>
          <cell r="CF26">
            <v>0</v>
          </cell>
          <cell r="CG26">
            <v>3159904.8769116234</v>
          </cell>
          <cell r="CH26">
            <v>-1201376</v>
          </cell>
          <cell r="CI26">
            <v>-920212.4390400003</v>
          </cell>
          <cell r="CJ26">
            <v>13349868.880587107</v>
          </cell>
        </row>
        <row r="27">
          <cell r="B27" t="str">
            <v>Heinola</v>
          </cell>
          <cell r="C27">
            <v>19350</v>
          </cell>
          <cell r="Q27">
            <v>790</v>
          </cell>
          <cell r="R27">
            <v>146</v>
          </cell>
          <cell r="S27">
            <v>1026</v>
          </cell>
          <cell r="T27">
            <v>562</v>
          </cell>
          <cell r="U27">
            <v>607</v>
          </cell>
          <cell r="V27">
            <v>10327</v>
          </cell>
          <cell r="W27">
            <v>3340</v>
          </cell>
          <cell r="X27">
            <v>1846</v>
          </cell>
          <cell r="Y27">
            <v>706</v>
          </cell>
          <cell r="AE27">
            <v>1.3551695411337532</v>
          </cell>
          <cell r="AF27">
            <v>30274698.277791694</v>
          </cell>
          <cell r="AJ27">
            <v>1376</v>
          </cell>
          <cell r="AK27">
            <v>8561</v>
          </cell>
          <cell r="AM27">
            <v>619</v>
          </cell>
          <cell r="AN27">
            <v>0.03198966408268734</v>
          </cell>
          <cell r="AP27">
            <v>0</v>
          </cell>
          <cell r="AQ27">
            <v>40</v>
          </cell>
          <cell r="AS27">
            <v>0</v>
          </cell>
          <cell r="AT27">
            <v>0</v>
          </cell>
          <cell r="AU27">
            <v>676.06</v>
          </cell>
          <cell r="AV27">
            <v>28.62171996568352</v>
          </cell>
          <cell r="AX27">
            <v>961</v>
          </cell>
          <cell r="AY27">
            <v>5315</v>
          </cell>
          <cell r="AZ27">
            <v>0.18080903104421447</v>
          </cell>
          <cell r="BB27">
            <v>0</v>
          </cell>
          <cell r="BC27">
            <v>6523</v>
          </cell>
          <cell r="BD27">
            <v>6824</v>
          </cell>
          <cell r="BE27">
            <v>0.9558909730363423</v>
          </cell>
          <cell r="BG27">
            <v>0</v>
          </cell>
          <cell r="BH27">
            <v>0</v>
          </cell>
          <cell r="BO27">
            <v>751929</v>
          </cell>
          <cell r="BP27">
            <v>-1057617.0893002348</v>
          </cell>
          <cell r="BR27">
            <v>-211195.58279307187</v>
          </cell>
          <cell r="BS27">
            <v>1456682</v>
          </cell>
          <cell r="BT27">
            <v>464204</v>
          </cell>
          <cell r="BU27">
            <v>1094866.502573506</v>
          </cell>
          <cell r="BV27">
            <v>51131.63424286549</v>
          </cell>
          <cell r="BW27">
            <v>176358.02767384014</v>
          </cell>
          <cell r="BX27">
            <v>602628.2312042551</v>
          </cell>
          <cell r="BY27">
            <v>940187.9911416231</v>
          </cell>
          <cell r="BZ27">
            <v>1578097.1405111526</v>
          </cell>
          <cell r="CA27">
            <v>472697.7859773661</v>
          </cell>
          <cell r="CC27">
            <v>199714.13222891683</v>
          </cell>
          <cell r="CF27">
            <v>0</v>
          </cell>
          <cell r="CG27">
            <v>8421615.509069275</v>
          </cell>
          <cell r="CH27">
            <v>-2010938</v>
          </cell>
          <cell r="CI27">
            <v>-24732.272159999993</v>
          </cell>
          <cell r="CJ27">
            <v>43040100.015150815</v>
          </cell>
        </row>
        <row r="28">
          <cell r="B28" t="str">
            <v>Heinävesi</v>
          </cell>
          <cell r="C28">
            <v>3514</v>
          </cell>
          <cell r="Q28">
            <v>118</v>
          </cell>
          <cell r="R28">
            <v>25</v>
          </cell>
          <cell r="S28">
            <v>178</v>
          </cell>
          <cell r="T28">
            <v>107</v>
          </cell>
          <cell r="U28">
            <v>88</v>
          </cell>
          <cell r="V28">
            <v>1748</v>
          </cell>
          <cell r="W28">
            <v>639</v>
          </cell>
          <cell r="X28">
            <v>426</v>
          </cell>
          <cell r="Y28">
            <v>185</v>
          </cell>
          <cell r="AE28">
            <v>1.9661532939636912</v>
          </cell>
          <cell r="AF28">
            <v>7976720.13015437</v>
          </cell>
          <cell r="AJ28">
            <v>221</v>
          </cell>
          <cell r="AK28">
            <v>1393</v>
          </cell>
          <cell r="AM28">
            <v>63</v>
          </cell>
          <cell r="AN28">
            <v>0.017928286852589643</v>
          </cell>
          <cell r="AP28">
            <v>0</v>
          </cell>
          <cell r="AQ28">
            <v>7</v>
          </cell>
          <cell r="AS28">
            <v>0</v>
          </cell>
          <cell r="AT28">
            <v>0</v>
          </cell>
          <cell r="AU28">
            <v>1029.96</v>
          </cell>
          <cell r="AV28">
            <v>3.4117829818633734</v>
          </cell>
          <cell r="AX28">
            <v>171</v>
          </cell>
          <cell r="AY28">
            <v>861</v>
          </cell>
          <cell r="AZ28">
            <v>0.1986062717770035</v>
          </cell>
          <cell r="BB28">
            <v>0.704266</v>
          </cell>
          <cell r="BC28">
            <v>1072</v>
          </cell>
          <cell r="BD28">
            <v>1089</v>
          </cell>
          <cell r="BE28">
            <v>0.9843893480257117</v>
          </cell>
          <cell r="BG28">
            <v>0</v>
          </cell>
          <cell r="BH28">
            <v>0</v>
          </cell>
          <cell r="BO28">
            <v>-138429</v>
          </cell>
          <cell r="BP28">
            <v>-262210.68310858624</v>
          </cell>
          <cell r="BR28">
            <v>50519.79779796116</v>
          </cell>
          <cell r="BS28">
            <v>414960</v>
          </cell>
          <cell r="BT28">
            <v>115556</v>
          </cell>
          <cell r="BU28">
            <v>307791.1445000703</v>
          </cell>
          <cell r="BV28">
            <v>16925.36445599054</v>
          </cell>
          <cell r="BW28">
            <v>55473.379691860675</v>
          </cell>
          <cell r="BX28">
            <v>155595.83504072958</v>
          </cell>
          <cell r="BY28">
            <v>191991.19827667397</v>
          </cell>
          <cell r="BZ28">
            <v>291574.7104154343</v>
          </cell>
          <cell r="CA28">
            <v>90136.82512467867</v>
          </cell>
          <cell r="CC28">
            <v>-60612.37068334714</v>
          </cell>
          <cell r="CF28">
            <v>0</v>
          </cell>
          <cell r="CG28">
            <v>2264416.2060260247</v>
          </cell>
          <cell r="CH28">
            <v>-236428</v>
          </cell>
          <cell r="CI28">
            <v>66421.584</v>
          </cell>
          <cell r="CJ28">
            <v>13516951.038543029</v>
          </cell>
        </row>
        <row r="29">
          <cell r="B29" t="str">
            <v>Helsinki</v>
          </cell>
          <cell r="C29">
            <v>635181</v>
          </cell>
          <cell r="Q29">
            <v>39491</v>
          </cell>
          <cell r="R29">
            <v>6316</v>
          </cell>
          <cell r="S29">
            <v>33730</v>
          </cell>
          <cell r="T29">
            <v>15069</v>
          </cell>
          <cell r="U29">
            <v>16049</v>
          </cell>
          <cell r="V29">
            <v>418534</v>
          </cell>
          <cell r="W29">
            <v>61173</v>
          </cell>
          <cell r="X29">
            <v>31611</v>
          </cell>
          <cell r="Y29">
            <v>13208</v>
          </cell>
          <cell r="AE29">
            <v>0.8002315165551168</v>
          </cell>
          <cell r="AF29">
            <v>586838195.257319</v>
          </cell>
          <cell r="AJ29">
            <v>41948</v>
          </cell>
          <cell r="AK29">
            <v>333021</v>
          </cell>
          <cell r="AM29">
            <v>93214</v>
          </cell>
          <cell r="AN29">
            <v>0.14675187072661178</v>
          </cell>
          <cell r="AP29">
            <v>1</v>
          </cell>
          <cell r="AQ29">
            <v>36197</v>
          </cell>
          <cell r="AS29">
            <v>3</v>
          </cell>
          <cell r="AT29">
            <v>1184</v>
          </cell>
          <cell r="AU29">
            <v>214.21</v>
          </cell>
          <cell r="AV29">
            <v>2965.22571308529</v>
          </cell>
          <cell r="AX29">
            <v>43431</v>
          </cell>
          <cell r="AY29">
            <v>230708</v>
          </cell>
          <cell r="AZ29">
            <v>0.18825094925186817</v>
          </cell>
          <cell r="BB29">
            <v>0</v>
          </cell>
          <cell r="BC29">
            <v>379518</v>
          </cell>
          <cell r="BD29">
            <v>295913</v>
          </cell>
          <cell r="BE29">
            <v>1.2825323659318786</v>
          </cell>
          <cell r="BG29">
            <v>0</v>
          </cell>
          <cell r="BH29">
            <v>62</v>
          </cell>
          <cell r="BO29">
            <v>-6090483</v>
          </cell>
          <cell r="BP29">
            <v>-73967980.34577057</v>
          </cell>
          <cell r="BR29">
            <v>-5538615.30365333</v>
          </cell>
          <cell r="BS29">
            <v>33023199</v>
          </cell>
          <cell r="BT29">
            <v>13663332</v>
          </cell>
          <cell r="BU29">
            <v>32140867.169646222</v>
          </cell>
          <cell r="BV29">
            <v>1308957.284300828</v>
          </cell>
          <cell r="BW29">
            <v>-4477969.055873193</v>
          </cell>
          <cell r="BX29">
            <v>10724768.73021238</v>
          </cell>
          <cell r="BY29">
            <v>29262801.231433734</v>
          </cell>
          <cell r="BZ29">
            <v>38415270.92514888</v>
          </cell>
          <cell r="CA29">
            <v>16686708.26220784</v>
          </cell>
          <cell r="CC29">
            <v>-7089851.25581247</v>
          </cell>
          <cell r="CF29">
            <v>0</v>
          </cell>
          <cell r="CG29">
            <v>-319276692.50104415</v>
          </cell>
          <cell r="CH29">
            <v>8393899</v>
          </cell>
          <cell r="CI29">
            <v>-70093763.78587201</v>
          </cell>
          <cell r="CJ29">
            <v>190736469.49560535</v>
          </cell>
        </row>
        <row r="30">
          <cell r="B30" t="str">
            <v>Hirvensalmi</v>
          </cell>
          <cell r="C30">
            <v>2274</v>
          </cell>
          <cell r="Q30">
            <v>92</v>
          </cell>
          <cell r="R30">
            <v>19</v>
          </cell>
          <cell r="S30">
            <v>96</v>
          </cell>
          <cell r="T30">
            <v>61</v>
          </cell>
          <cell r="U30">
            <v>96</v>
          </cell>
          <cell r="V30">
            <v>1157</v>
          </cell>
          <cell r="W30">
            <v>401</v>
          </cell>
          <cell r="X30">
            <v>238</v>
          </cell>
          <cell r="Y30">
            <v>114</v>
          </cell>
          <cell r="AE30">
            <v>1.3880561795654696</v>
          </cell>
          <cell r="AF30">
            <v>3644204.3872597227</v>
          </cell>
          <cell r="AJ30">
            <v>133</v>
          </cell>
          <cell r="AK30">
            <v>961</v>
          </cell>
          <cell r="AM30">
            <v>57</v>
          </cell>
          <cell r="AN30">
            <v>0.025065963060686015</v>
          </cell>
          <cell r="AP30">
            <v>0</v>
          </cell>
          <cell r="AQ30">
            <v>6</v>
          </cell>
          <cell r="AS30">
            <v>3</v>
          </cell>
          <cell r="AT30">
            <v>1786</v>
          </cell>
          <cell r="AU30">
            <v>465.25</v>
          </cell>
          <cell r="AV30">
            <v>4.887694787748522</v>
          </cell>
          <cell r="AX30">
            <v>102</v>
          </cell>
          <cell r="AY30">
            <v>552</v>
          </cell>
          <cell r="AZ30">
            <v>0.18478260869565216</v>
          </cell>
          <cell r="BB30">
            <v>0</v>
          </cell>
          <cell r="BC30">
            <v>617</v>
          </cell>
          <cell r="BD30">
            <v>785</v>
          </cell>
          <cell r="BE30">
            <v>0.7859872611464969</v>
          </cell>
          <cell r="BG30">
            <v>0</v>
          </cell>
          <cell r="BH30">
            <v>0</v>
          </cell>
          <cell r="BO30">
            <v>79164</v>
          </cell>
          <cell r="BP30">
            <v>-41013.39888962479</v>
          </cell>
          <cell r="BR30">
            <v>86034.37929508742</v>
          </cell>
          <cell r="BS30">
            <v>269011</v>
          </cell>
          <cell r="BT30">
            <v>77732</v>
          </cell>
          <cell r="BU30">
            <v>190041.25671568306</v>
          </cell>
          <cell r="BV30">
            <v>10897.25655848356</v>
          </cell>
          <cell r="BW30">
            <v>25535.254371790128</v>
          </cell>
          <cell r="BX30">
            <v>85775.7317094981</v>
          </cell>
          <cell r="BY30">
            <v>128813.02749965513</v>
          </cell>
          <cell r="BZ30">
            <v>190256.9129628398</v>
          </cell>
          <cell r="CA30">
            <v>60157.40708463334</v>
          </cell>
          <cell r="CC30">
            <v>1220.7786941067607</v>
          </cell>
          <cell r="CF30">
            <v>0</v>
          </cell>
          <cell r="CG30">
            <v>1574441.9140841027</v>
          </cell>
          <cell r="CH30">
            <v>-386860</v>
          </cell>
          <cell r="CI30">
            <v>66981.60911999998</v>
          </cell>
          <cell r="CJ30">
            <v>7199265.349243047</v>
          </cell>
        </row>
        <row r="31">
          <cell r="B31" t="str">
            <v>Hollola</v>
          </cell>
          <cell r="C31">
            <v>23791</v>
          </cell>
          <cell r="Q31">
            <v>1531</v>
          </cell>
          <cell r="R31">
            <v>288</v>
          </cell>
          <cell r="S31">
            <v>1905</v>
          </cell>
          <cell r="T31">
            <v>961</v>
          </cell>
          <cell r="U31">
            <v>872</v>
          </cell>
          <cell r="V31">
            <v>12940</v>
          </cell>
          <cell r="W31">
            <v>3129</v>
          </cell>
          <cell r="X31">
            <v>1611</v>
          </cell>
          <cell r="Y31">
            <v>554</v>
          </cell>
          <cell r="AE31">
            <v>0.9822168561161465</v>
          </cell>
          <cell r="AF31">
            <v>26978966.09058221</v>
          </cell>
          <cell r="AJ31">
            <v>1219</v>
          </cell>
          <cell r="AK31">
            <v>11333</v>
          </cell>
          <cell r="AM31">
            <v>568</v>
          </cell>
          <cell r="AN31">
            <v>0.0238745744188979</v>
          </cell>
          <cell r="AP31">
            <v>0</v>
          </cell>
          <cell r="AQ31">
            <v>74</v>
          </cell>
          <cell r="AS31">
            <v>0</v>
          </cell>
          <cell r="AT31">
            <v>0</v>
          </cell>
          <cell r="AU31">
            <v>651.19</v>
          </cell>
          <cell r="AV31">
            <v>36.53465194490087</v>
          </cell>
          <cell r="AX31">
            <v>1079</v>
          </cell>
          <cell r="AY31">
            <v>7616</v>
          </cell>
          <cell r="AZ31">
            <v>0.14167542016806722</v>
          </cell>
          <cell r="BB31">
            <v>0</v>
          </cell>
          <cell r="BC31">
            <v>6042</v>
          </cell>
          <cell r="BD31">
            <v>9697</v>
          </cell>
          <cell r="BE31">
            <v>0.6230793028771785</v>
          </cell>
          <cell r="BG31">
            <v>0</v>
          </cell>
          <cell r="BH31">
            <v>0</v>
          </cell>
          <cell r="BO31">
            <v>560493</v>
          </cell>
          <cell r="BP31">
            <v>-759201.7310617759</v>
          </cell>
          <cell r="BR31">
            <v>-44.645317622460425</v>
          </cell>
          <cell r="BS31">
            <v>1736483</v>
          </cell>
          <cell r="BT31">
            <v>558359</v>
          </cell>
          <cell r="BU31">
            <v>1223351.0324556248</v>
          </cell>
          <cell r="BV31">
            <v>36326.02643451036</v>
          </cell>
          <cell r="BW31">
            <v>-13553.016595419416</v>
          </cell>
          <cell r="BX31">
            <v>554073.5128430926</v>
          </cell>
          <cell r="BY31">
            <v>1083021.0232353462</v>
          </cell>
          <cell r="BZ31">
            <v>1830343.4831230547</v>
          </cell>
          <cell r="CA31">
            <v>480880.2445510101</v>
          </cell>
          <cell r="CC31">
            <v>61503.497005647485</v>
          </cell>
          <cell r="CF31">
            <v>0</v>
          </cell>
          <cell r="CG31">
            <v>6257280.169436187</v>
          </cell>
          <cell r="CH31">
            <v>-4339618</v>
          </cell>
          <cell r="CI31">
            <v>-3033534.9533280013</v>
          </cell>
          <cell r="CJ31">
            <v>36630274.1570421</v>
          </cell>
        </row>
        <row r="32">
          <cell r="B32" t="str">
            <v>Honkajoki</v>
          </cell>
          <cell r="C32">
            <v>1759</v>
          </cell>
          <cell r="Q32">
            <v>96</v>
          </cell>
          <cell r="R32">
            <v>22</v>
          </cell>
          <cell r="S32">
            <v>96</v>
          </cell>
          <cell r="T32">
            <v>47</v>
          </cell>
          <cell r="U32">
            <v>44</v>
          </cell>
          <cell r="V32">
            <v>981</v>
          </cell>
          <cell r="W32">
            <v>249</v>
          </cell>
          <cell r="X32">
            <v>155</v>
          </cell>
          <cell r="Y32">
            <v>69</v>
          </cell>
          <cell r="AE32">
            <v>1.071124144051883</v>
          </cell>
          <cell r="AF32">
            <v>2175258.481178676</v>
          </cell>
          <cell r="AJ32">
            <v>97</v>
          </cell>
          <cell r="AK32">
            <v>838</v>
          </cell>
          <cell r="AM32">
            <v>127</v>
          </cell>
          <cell r="AN32">
            <v>0.07220011370096646</v>
          </cell>
          <cell r="AP32">
            <v>0</v>
          </cell>
          <cell r="AQ32">
            <v>5</v>
          </cell>
          <cell r="AS32">
            <v>0</v>
          </cell>
          <cell r="AT32">
            <v>0</v>
          </cell>
          <cell r="AU32">
            <v>331.37</v>
          </cell>
          <cell r="AV32">
            <v>5.308265684883967</v>
          </cell>
          <cell r="AX32">
            <v>110</v>
          </cell>
          <cell r="AY32">
            <v>460</v>
          </cell>
          <cell r="AZ32">
            <v>0.2391304347826087</v>
          </cell>
          <cell r="BB32">
            <v>0</v>
          </cell>
          <cell r="BC32">
            <v>731</v>
          </cell>
          <cell r="BD32">
            <v>714</v>
          </cell>
          <cell r="BE32">
            <v>1.0238095238095237</v>
          </cell>
          <cell r="BG32">
            <v>0</v>
          </cell>
          <cell r="BH32">
            <v>0</v>
          </cell>
          <cell r="BO32">
            <v>53239</v>
          </cell>
          <cell r="BP32">
            <v>-32136.470131908678</v>
          </cell>
          <cell r="BR32">
            <v>83056.90863813274</v>
          </cell>
          <cell r="BS32">
            <v>201096</v>
          </cell>
          <cell r="BT32">
            <v>75004</v>
          </cell>
          <cell r="BU32">
            <v>202131.85211242025</v>
          </cell>
          <cell r="BV32">
            <v>12153.77722601064</v>
          </cell>
          <cell r="BW32">
            <v>33334.52188881473</v>
          </cell>
          <cell r="BX32">
            <v>79746.42832374311</v>
          </cell>
          <cell r="BY32">
            <v>132875.38595823853</v>
          </cell>
          <cell r="BZ32">
            <v>184969.65485741253</v>
          </cell>
          <cell r="CA32">
            <v>61744.17835344121</v>
          </cell>
          <cell r="CC32">
            <v>-24097.162369722362</v>
          </cell>
          <cell r="CF32">
            <v>0</v>
          </cell>
          <cell r="CG32">
            <v>1185194.0850902328</v>
          </cell>
          <cell r="CH32">
            <v>-420566</v>
          </cell>
          <cell r="CI32">
            <v>-19600.879199999996</v>
          </cell>
          <cell r="CJ32">
            <v>4463434.53327832</v>
          </cell>
        </row>
        <row r="33">
          <cell r="B33" t="str">
            <v>Huittinen</v>
          </cell>
          <cell r="C33">
            <v>10403</v>
          </cell>
          <cell r="Q33">
            <v>601</v>
          </cell>
          <cell r="R33">
            <v>102</v>
          </cell>
          <cell r="S33">
            <v>624</v>
          </cell>
          <cell r="T33">
            <v>324</v>
          </cell>
          <cell r="U33">
            <v>345</v>
          </cell>
          <cell r="V33">
            <v>5625</v>
          </cell>
          <cell r="W33">
            <v>1433</v>
          </cell>
          <cell r="X33">
            <v>929</v>
          </cell>
          <cell r="Y33">
            <v>420</v>
          </cell>
          <cell r="AE33">
            <v>1.0648227315612018</v>
          </cell>
          <cell r="AF33">
            <v>12789133.907366093</v>
          </cell>
          <cell r="AJ33">
            <v>429</v>
          </cell>
          <cell r="AK33">
            <v>4706</v>
          </cell>
          <cell r="AM33">
            <v>346</v>
          </cell>
          <cell r="AN33">
            <v>0.033259636643275976</v>
          </cell>
          <cell r="AP33">
            <v>0</v>
          </cell>
          <cell r="AQ33">
            <v>13</v>
          </cell>
          <cell r="AS33">
            <v>0</v>
          </cell>
          <cell r="AT33">
            <v>0</v>
          </cell>
          <cell r="AU33">
            <v>532.64</v>
          </cell>
          <cell r="AV33">
            <v>19.53101531991589</v>
          </cell>
          <cell r="AX33">
            <v>466</v>
          </cell>
          <cell r="AY33">
            <v>2978</v>
          </cell>
          <cell r="AZ33">
            <v>0.15648085963734049</v>
          </cell>
          <cell r="BB33">
            <v>0</v>
          </cell>
          <cell r="BC33">
            <v>4160</v>
          </cell>
          <cell r="BD33">
            <v>4141</v>
          </cell>
          <cell r="BE33">
            <v>1.0045882637044192</v>
          </cell>
          <cell r="BG33">
            <v>0</v>
          </cell>
          <cell r="BH33">
            <v>0</v>
          </cell>
          <cell r="BO33">
            <v>10018</v>
          </cell>
          <cell r="BP33">
            <v>-342514.24301281397</v>
          </cell>
          <cell r="BR33">
            <v>66100.35522380471</v>
          </cell>
          <cell r="BS33">
            <v>957097</v>
          </cell>
          <cell r="BT33">
            <v>307625</v>
          </cell>
          <cell r="BU33">
            <v>775785.650171192</v>
          </cell>
          <cell r="BV33">
            <v>36395.60139388675</v>
          </cell>
          <cell r="BW33">
            <v>60999.028802497414</v>
          </cell>
          <cell r="BX33">
            <v>342628.85533858417</v>
          </cell>
          <cell r="BY33">
            <v>602833.9381420163</v>
          </cell>
          <cell r="BZ33">
            <v>951555.9253372285</v>
          </cell>
          <cell r="CA33">
            <v>298048.6815636204</v>
          </cell>
          <cell r="CC33">
            <v>-3513.2418305016763</v>
          </cell>
          <cell r="CF33">
            <v>0</v>
          </cell>
          <cell r="CG33">
            <v>7073339.609201954</v>
          </cell>
          <cell r="CH33">
            <v>349641</v>
          </cell>
          <cell r="CI33">
            <v>262404.32832</v>
          </cell>
          <cell r="CJ33">
            <v>26086854.74101791</v>
          </cell>
        </row>
        <row r="34">
          <cell r="B34" t="str">
            <v>Humppila</v>
          </cell>
          <cell r="C34">
            <v>2345</v>
          </cell>
          <cell r="Q34">
            <v>117</v>
          </cell>
          <cell r="R34">
            <v>14</v>
          </cell>
          <cell r="S34">
            <v>162</v>
          </cell>
          <cell r="T34">
            <v>89</v>
          </cell>
          <cell r="U34">
            <v>83</v>
          </cell>
          <cell r="V34">
            <v>1285</v>
          </cell>
          <cell r="W34">
            <v>328</v>
          </cell>
          <cell r="X34">
            <v>174</v>
          </cell>
          <cell r="Y34">
            <v>93</v>
          </cell>
          <cell r="AE34">
            <v>1.0898468446853251</v>
          </cell>
          <cell r="AF34">
            <v>2950621.757959216</v>
          </cell>
          <cell r="AJ34">
            <v>145</v>
          </cell>
          <cell r="AK34">
            <v>1121</v>
          </cell>
          <cell r="AM34">
            <v>36</v>
          </cell>
          <cell r="AN34">
            <v>0.01535181236673774</v>
          </cell>
          <cell r="AP34">
            <v>0</v>
          </cell>
          <cell r="AQ34">
            <v>8</v>
          </cell>
          <cell r="AS34">
            <v>0</v>
          </cell>
          <cell r="AT34">
            <v>0</v>
          </cell>
          <cell r="AU34">
            <v>147.96</v>
          </cell>
          <cell r="AV34">
            <v>15.848878075155447</v>
          </cell>
          <cell r="AX34">
            <v>107</v>
          </cell>
          <cell r="AY34">
            <v>698</v>
          </cell>
          <cell r="AZ34">
            <v>0.15329512893982808</v>
          </cell>
          <cell r="BB34">
            <v>0</v>
          </cell>
          <cell r="BC34">
            <v>600</v>
          </cell>
          <cell r="BD34">
            <v>899</v>
          </cell>
          <cell r="BE34">
            <v>0.6674082313681868</v>
          </cell>
          <cell r="BG34">
            <v>0</v>
          </cell>
          <cell r="BH34">
            <v>0</v>
          </cell>
          <cell r="BO34">
            <v>-12271</v>
          </cell>
          <cell r="BP34">
            <v>-47646.38481014558</v>
          </cell>
          <cell r="BR34">
            <v>46918.21716419887</v>
          </cell>
          <cell r="BS34">
            <v>237213</v>
          </cell>
          <cell r="BT34">
            <v>76959</v>
          </cell>
          <cell r="BU34">
            <v>185381.41894099</v>
          </cell>
          <cell r="BV34">
            <v>8896.713697212512</v>
          </cell>
          <cell r="BW34">
            <v>23020.65466639808</v>
          </cell>
          <cell r="BX34">
            <v>81482.30875896385</v>
          </cell>
          <cell r="BY34">
            <v>137785.34401540196</v>
          </cell>
          <cell r="BZ34">
            <v>228247.47389965283</v>
          </cell>
          <cell r="CA34">
            <v>63114.29034411508</v>
          </cell>
          <cell r="CC34">
            <v>13758.340708318348</v>
          </cell>
          <cell r="CF34">
            <v>0</v>
          </cell>
          <cell r="CG34">
            <v>1907418.235207442</v>
          </cell>
          <cell r="CH34">
            <v>-410097</v>
          </cell>
          <cell r="CI34">
            <v>-16983.087359999998</v>
          </cell>
          <cell r="CJ34">
            <v>5789444.616080366</v>
          </cell>
        </row>
        <row r="35">
          <cell r="B35" t="str">
            <v>Hyrynsalmi</v>
          </cell>
          <cell r="C35">
            <v>2406</v>
          </cell>
          <cell r="Q35">
            <v>89</v>
          </cell>
          <cell r="R35">
            <v>10</v>
          </cell>
          <cell r="S35">
            <v>93</v>
          </cell>
          <cell r="T35">
            <v>66</v>
          </cell>
          <cell r="U35">
            <v>51</v>
          </cell>
          <cell r="V35">
            <v>1240</v>
          </cell>
          <cell r="W35">
            <v>451</v>
          </cell>
          <cell r="X35">
            <v>292</v>
          </cell>
          <cell r="Y35">
            <v>114</v>
          </cell>
          <cell r="AE35">
            <v>1.8619529842699796</v>
          </cell>
          <cell r="AF35">
            <v>5172131.4729037015</v>
          </cell>
          <cell r="AJ35">
            <v>176</v>
          </cell>
          <cell r="AK35">
            <v>994</v>
          </cell>
          <cell r="AM35">
            <v>30</v>
          </cell>
          <cell r="AN35">
            <v>0.012468827930174564</v>
          </cell>
          <cell r="AP35">
            <v>0</v>
          </cell>
          <cell r="AQ35">
            <v>2</v>
          </cell>
          <cell r="AS35">
            <v>0</v>
          </cell>
          <cell r="AT35">
            <v>0</v>
          </cell>
          <cell r="AU35">
            <v>1421.02</v>
          </cell>
          <cell r="AV35">
            <v>1.6931499908516419</v>
          </cell>
          <cell r="AX35">
            <v>70</v>
          </cell>
          <cell r="AY35">
            <v>549</v>
          </cell>
          <cell r="AZ35">
            <v>0.12750455373406194</v>
          </cell>
          <cell r="BB35">
            <v>1.503033</v>
          </cell>
          <cell r="BC35">
            <v>614</v>
          </cell>
          <cell r="BD35">
            <v>740</v>
          </cell>
          <cell r="BE35">
            <v>0.8297297297297297</v>
          </cell>
          <cell r="BG35">
            <v>0</v>
          </cell>
          <cell r="BH35">
            <v>0</v>
          </cell>
          <cell r="BO35">
            <v>22819</v>
          </cell>
          <cell r="BP35">
            <v>-80893.04198519219</v>
          </cell>
          <cell r="BR35">
            <v>133478.1041463446</v>
          </cell>
          <cell r="BS35">
            <v>279305</v>
          </cell>
          <cell r="BT35">
            <v>81640</v>
          </cell>
          <cell r="BU35">
            <v>204901.33930158522</v>
          </cell>
          <cell r="BV35">
            <v>13280.894779769194</v>
          </cell>
          <cell r="BW35">
            <v>45938.39271567553</v>
          </cell>
          <cell r="BX35">
            <v>110928.5401283251</v>
          </cell>
          <cell r="BY35">
            <v>130583.63289368991</v>
          </cell>
          <cell r="BZ35">
            <v>213796.88144553293</v>
          </cell>
          <cell r="CA35">
            <v>64702.38056766983</v>
          </cell>
          <cell r="CC35">
            <v>-15027.77627256823</v>
          </cell>
          <cell r="CF35">
            <v>0</v>
          </cell>
          <cell r="CG35">
            <v>2071529.1849305746</v>
          </cell>
          <cell r="CH35">
            <v>-449688</v>
          </cell>
          <cell r="CI35">
            <v>-7814.303999999996</v>
          </cell>
          <cell r="CJ35">
            <v>11377301.826660391</v>
          </cell>
        </row>
        <row r="36">
          <cell r="B36" t="str">
            <v>Hyvinkää</v>
          </cell>
          <cell r="C36">
            <v>46596</v>
          </cell>
          <cell r="Q36">
            <v>2779</v>
          </cell>
          <cell r="R36">
            <v>503</v>
          </cell>
          <cell r="S36">
            <v>3234</v>
          </cell>
          <cell r="T36">
            <v>1545</v>
          </cell>
          <cell r="U36">
            <v>1605</v>
          </cell>
          <cell r="V36">
            <v>27484</v>
          </cell>
          <cell r="W36">
            <v>5384</v>
          </cell>
          <cell r="X36">
            <v>2908</v>
          </cell>
          <cell r="Y36">
            <v>1154</v>
          </cell>
          <cell r="AE36">
            <v>0.9895138159077971</v>
          </cell>
          <cell r="AF36">
            <v>53232360.088465825</v>
          </cell>
          <cell r="AJ36">
            <v>2573</v>
          </cell>
          <cell r="AK36">
            <v>23041</v>
          </cell>
          <cell r="AM36">
            <v>2433</v>
          </cell>
          <cell r="AN36">
            <v>0.052214782384754056</v>
          </cell>
          <cell r="AP36">
            <v>0</v>
          </cell>
          <cell r="AQ36">
            <v>389</v>
          </cell>
          <cell r="AS36">
            <v>0</v>
          </cell>
          <cell r="AT36">
            <v>0</v>
          </cell>
          <cell r="AU36">
            <v>322.66</v>
          </cell>
          <cell r="AV36">
            <v>144.4120746296411</v>
          </cell>
          <cell r="AX36">
            <v>2362</v>
          </cell>
          <cell r="AY36">
            <v>14978</v>
          </cell>
          <cell r="AZ36">
            <v>0.15769795700360528</v>
          </cell>
          <cell r="BB36">
            <v>0</v>
          </cell>
          <cell r="BC36">
            <v>19179</v>
          </cell>
          <cell r="BD36">
            <v>20047</v>
          </cell>
          <cell r="BE36">
            <v>0.9567017508854193</v>
          </cell>
          <cell r="BG36">
            <v>0</v>
          </cell>
          <cell r="BH36">
            <v>0</v>
          </cell>
          <cell r="BO36">
            <v>763367</v>
          </cell>
          <cell r="BP36">
            <v>-2382727.636556043</v>
          </cell>
          <cell r="BR36">
            <v>-44193.19768912345</v>
          </cell>
          <cell r="BS36">
            <v>2890456</v>
          </cell>
          <cell r="BT36">
            <v>981270</v>
          </cell>
          <cell r="BU36">
            <v>2082748.6046677604</v>
          </cell>
          <cell r="BV36">
            <v>51781.00130433286</v>
          </cell>
          <cell r="BW36">
            <v>167661.500230224</v>
          </cell>
          <cell r="BX36">
            <v>857276.2194981568</v>
          </cell>
          <cell r="BY36">
            <v>2081020.026385405</v>
          </cell>
          <cell r="BZ36">
            <v>3226311.8016826194</v>
          </cell>
          <cell r="CA36">
            <v>990830.6447778402</v>
          </cell>
          <cell r="CC36">
            <v>-64129.93352997792</v>
          </cell>
          <cell r="CF36">
            <v>0</v>
          </cell>
          <cell r="CG36">
            <v>-4228862.172385606</v>
          </cell>
          <cell r="CH36">
            <v>-1755714</v>
          </cell>
          <cell r="CI36">
            <v>32090.74176000012</v>
          </cell>
          <cell r="CJ36">
            <v>52718579.8315737</v>
          </cell>
        </row>
        <row r="37">
          <cell r="B37" t="str">
            <v>Hämeenkyrö</v>
          </cell>
          <cell r="C37">
            <v>10681</v>
          </cell>
          <cell r="Q37">
            <v>743</v>
          </cell>
          <cell r="R37">
            <v>117</v>
          </cell>
          <cell r="S37">
            <v>773</v>
          </cell>
          <cell r="T37">
            <v>421</v>
          </cell>
          <cell r="U37">
            <v>411</v>
          </cell>
          <cell r="V37">
            <v>5871</v>
          </cell>
          <cell r="W37">
            <v>1294</v>
          </cell>
          <cell r="X37">
            <v>733</v>
          </cell>
          <cell r="Y37">
            <v>318</v>
          </cell>
          <cell r="AE37">
            <v>0.986512589747134</v>
          </cell>
          <cell r="AF37">
            <v>12165214.459351541</v>
          </cell>
          <cell r="AJ37">
            <v>619</v>
          </cell>
          <cell r="AK37">
            <v>4900</v>
          </cell>
          <cell r="AM37">
            <v>187</v>
          </cell>
          <cell r="AN37">
            <v>0.017507723995880537</v>
          </cell>
          <cell r="AP37">
            <v>0</v>
          </cell>
          <cell r="AQ37">
            <v>15</v>
          </cell>
          <cell r="AS37">
            <v>0</v>
          </cell>
          <cell r="AT37">
            <v>0</v>
          </cell>
          <cell r="AU37">
            <v>463.84</v>
          </cell>
          <cell r="AV37">
            <v>23.027337012763024</v>
          </cell>
          <cell r="AX37">
            <v>443</v>
          </cell>
          <cell r="AY37">
            <v>3423</v>
          </cell>
          <cell r="AZ37">
            <v>0.1294186386210926</v>
          </cell>
          <cell r="BB37">
            <v>0</v>
          </cell>
          <cell r="BC37">
            <v>2976</v>
          </cell>
          <cell r="BD37">
            <v>4189</v>
          </cell>
          <cell r="BE37">
            <v>0.7104320840296013</v>
          </cell>
          <cell r="BG37">
            <v>0</v>
          </cell>
          <cell r="BH37">
            <v>0</v>
          </cell>
          <cell r="BO37">
            <v>-12046</v>
          </cell>
          <cell r="BP37">
            <v>-336470.8036568443</v>
          </cell>
          <cell r="BR37">
            <v>188528.23985093832</v>
          </cell>
          <cell r="BS37">
            <v>826508</v>
          </cell>
          <cell r="BT37">
            <v>260391</v>
          </cell>
          <cell r="BU37">
            <v>579739.51677479</v>
          </cell>
          <cell r="BV37">
            <v>24385.922358569595</v>
          </cell>
          <cell r="BW37">
            <v>9854.673982785083</v>
          </cell>
          <cell r="BX37">
            <v>253279.334823059</v>
          </cell>
          <cell r="BY37">
            <v>538688.7448554161</v>
          </cell>
          <cell r="BZ37">
            <v>854332.1991434924</v>
          </cell>
          <cell r="CA37">
            <v>253482.71560903557</v>
          </cell>
          <cell r="CC37">
            <v>28688.68335582692</v>
          </cell>
          <cell r="CF37">
            <v>0</v>
          </cell>
          <cell r="CG37">
            <v>5876712.689310476</v>
          </cell>
          <cell r="CH37">
            <v>-1127620</v>
          </cell>
          <cell r="CI37">
            <v>-75772.70111999998</v>
          </cell>
          <cell r="CJ37">
            <v>21600129.236582223</v>
          </cell>
        </row>
        <row r="38">
          <cell r="B38" t="str">
            <v>Hämeenlinna</v>
          </cell>
          <cell r="C38">
            <v>67850</v>
          </cell>
          <cell r="Q38">
            <v>3959</v>
          </cell>
          <cell r="R38">
            <v>681</v>
          </cell>
          <cell r="S38">
            <v>4287</v>
          </cell>
          <cell r="T38">
            <v>2041</v>
          </cell>
          <cell r="U38">
            <v>2233</v>
          </cell>
          <cell r="V38">
            <v>38323</v>
          </cell>
          <cell r="W38">
            <v>8978</v>
          </cell>
          <cell r="X38">
            <v>5096</v>
          </cell>
          <cell r="Y38">
            <v>2252</v>
          </cell>
          <cell r="AE38">
            <v>0.9975576028704414</v>
          </cell>
          <cell r="AF38">
            <v>78143535.66157043</v>
          </cell>
          <cell r="AJ38">
            <v>3955</v>
          </cell>
          <cell r="AK38">
            <v>32105</v>
          </cell>
          <cell r="AM38">
            <v>3277</v>
          </cell>
          <cell r="AN38">
            <v>0.04829771554900516</v>
          </cell>
          <cell r="AP38">
            <v>0</v>
          </cell>
          <cell r="AQ38">
            <v>245</v>
          </cell>
          <cell r="AS38">
            <v>0</v>
          </cell>
          <cell r="AT38">
            <v>0</v>
          </cell>
          <cell r="AU38">
            <v>1785.05</v>
          </cell>
          <cell r="AV38">
            <v>38.010139771995185</v>
          </cell>
          <cell r="AX38">
            <v>2784</v>
          </cell>
          <cell r="AY38">
            <v>20407</v>
          </cell>
          <cell r="AZ38">
            <v>0.13642377615524084</v>
          </cell>
          <cell r="BB38">
            <v>0</v>
          </cell>
          <cell r="BC38">
            <v>28270</v>
          </cell>
          <cell r="BD38">
            <v>27493</v>
          </cell>
          <cell r="BE38">
            <v>1.028261739351835</v>
          </cell>
          <cell r="BG38">
            <v>0</v>
          </cell>
          <cell r="BH38">
            <v>7</v>
          </cell>
          <cell r="BO38">
            <v>56873</v>
          </cell>
          <cell r="BP38">
            <v>-4187579.469314588</v>
          </cell>
          <cell r="BR38">
            <v>-768345.0770012736</v>
          </cell>
          <cell r="BS38">
            <v>4556748</v>
          </cell>
          <cell r="BT38">
            <v>1570984</v>
          </cell>
          <cell r="BU38">
            <v>3432285.8347071824</v>
          </cell>
          <cell r="BV38">
            <v>116664.23442693883</v>
          </cell>
          <cell r="BW38">
            <v>300048.3093346076</v>
          </cell>
          <cell r="BX38">
            <v>1539308.20603492</v>
          </cell>
          <cell r="BY38">
            <v>3208859.746508385</v>
          </cell>
          <cell r="BZ38">
            <v>5144768.049881162</v>
          </cell>
          <cell r="CA38">
            <v>1560633.0035080516</v>
          </cell>
          <cell r="CC38">
            <v>237186.82648057723</v>
          </cell>
          <cell r="CF38">
            <v>0</v>
          </cell>
          <cell r="CG38">
            <v>8014693.398189294</v>
          </cell>
          <cell r="CH38">
            <v>-12184440</v>
          </cell>
          <cell r="CI38">
            <v>268464.3210720002</v>
          </cell>
          <cell r="CJ38">
            <v>91564988.92930432</v>
          </cell>
        </row>
        <row r="39">
          <cell r="B39" t="str">
            <v>Ii</v>
          </cell>
          <cell r="C39">
            <v>9628</v>
          </cell>
          <cell r="Q39">
            <v>850</v>
          </cell>
          <cell r="R39">
            <v>144</v>
          </cell>
          <cell r="S39">
            <v>973</v>
          </cell>
          <cell r="T39">
            <v>432</v>
          </cell>
          <cell r="U39">
            <v>378</v>
          </cell>
          <cell r="V39">
            <v>5013</v>
          </cell>
          <cell r="W39">
            <v>992</v>
          </cell>
          <cell r="X39">
            <v>618</v>
          </cell>
          <cell r="Y39">
            <v>228</v>
          </cell>
          <cell r="AE39">
            <v>1.0843612229763746</v>
          </cell>
          <cell r="AF39">
            <v>12053558.574281333</v>
          </cell>
          <cell r="AJ39">
            <v>703</v>
          </cell>
          <cell r="AK39">
            <v>4141</v>
          </cell>
          <cell r="AM39">
            <v>56</v>
          </cell>
          <cell r="AN39">
            <v>0.005816368923971749</v>
          </cell>
          <cell r="AP39">
            <v>0</v>
          </cell>
          <cell r="AQ39">
            <v>12</v>
          </cell>
          <cell r="AS39">
            <v>0</v>
          </cell>
          <cell r="AT39">
            <v>0</v>
          </cell>
          <cell r="AU39">
            <v>1553.22</v>
          </cell>
          <cell r="AV39">
            <v>6.198735530060133</v>
          </cell>
          <cell r="AX39">
            <v>326</v>
          </cell>
          <cell r="AY39">
            <v>2795</v>
          </cell>
          <cell r="AZ39">
            <v>0.11663685152057245</v>
          </cell>
          <cell r="BB39">
            <v>0</v>
          </cell>
          <cell r="BC39">
            <v>2389</v>
          </cell>
          <cell r="BD39">
            <v>3316</v>
          </cell>
          <cell r="BE39">
            <v>0.7204463208685162</v>
          </cell>
          <cell r="BG39">
            <v>0</v>
          </cell>
          <cell r="BH39">
            <v>1</v>
          </cell>
          <cell r="BO39">
            <v>132064</v>
          </cell>
          <cell r="BP39">
            <v>-248908.53060180356</v>
          </cell>
          <cell r="BR39">
            <v>-103891.53774344549</v>
          </cell>
          <cell r="BS39">
            <v>723887</v>
          </cell>
          <cell r="BT39">
            <v>216091</v>
          </cell>
          <cell r="BU39">
            <v>530323.5174787409</v>
          </cell>
          <cell r="BV39">
            <v>16076.989392230093</v>
          </cell>
          <cell r="BW39">
            <v>9193.438746910622</v>
          </cell>
          <cell r="BX39">
            <v>255264.1904055092</v>
          </cell>
          <cell r="BY39">
            <v>465197.09824793745</v>
          </cell>
          <cell r="BZ39">
            <v>685611.4068228325</v>
          </cell>
          <cell r="CA39">
            <v>169137.61590244822</v>
          </cell>
          <cell r="CC39">
            <v>46912.796097451865</v>
          </cell>
          <cell r="CF39">
            <v>0</v>
          </cell>
          <cell r="CG39">
            <v>7766950.012363296</v>
          </cell>
          <cell r="CH39">
            <v>-275224</v>
          </cell>
          <cell r="CI39">
            <v>-20655.81024000002</v>
          </cell>
          <cell r="CJ39">
            <v>26936143.987725824</v>
          </cell>
        </row>
        <row r="40">
          <cell r="B40" t="str">
            <v>Iisalmi</v>
          </cell>
          <cell r="C40">
            <v>21767</v>
          </cell>
          <cell r="Q40">
            <v>1330</v>
          </cell>
          <cell r="R40">
            <v>240</v>
          </cell>
          <cell r="S40">
            <v>1384</v>
          </cell>
          <cell r="T40">
            <v>638</v>
          </cell>
          <cell r="U40">
            <v>700</v>
          </cell>
          <cell r="V40">
            <v>12328</v>
          </cell>
          <cell r="W40">
            <v>2868</v>
          </cell>
          <cell r="X40">
            <v>1601</v>
          </cell>
          <cell r="Y40">
            <v>678</v>
          </cell>
          <cell r="AE40">
            <v>1.4845830662334563</v>
          </cell>
          <cell r="AF40">
            <v>37308544.12890943</v>
          </cell>
          <cell r="AJ40">
            <v>1512</v>
          </cell>
          <cell r="AK40">
            <v>10249</v>
          </cell>
          <cell r="AM40">
            <v>519</v>
          </cell>
          <cell r="AN40">
            <v>0.023843432719253918</v>
          </cell>
          <cell r="AP40">
            <v>0</v>
          </cell>
          <cell r="AQ40">
            <v>5</v>
          </cell>
          <cell r="AS40">
            <v>0</v>
          </cell>
          <cell r="AT40">
            <v>0</v>
          </cell>
          <cell r="AU40">
            <v>763.05</v>
          </cell>
          <cell r="AV40">
            <v>28.526308891946794</v>
          </cell>
          <cell r="AX40">
            <v>772</v>
          </cell>
          <cell r="AY40">
            <v>6160</v>
          </cell>
          <cell r="AZ40">
            <v>0.1253246753246753</v>
          </cell>
          <cell r="BB40">
            <v>0.061933</v>
          </cell>
          <cell r="BC40">
            <v>8839</v>
          </cell>
          <cell r="BD40">
            <v>8328</v>
          </cell>
          <cell r="BE40">
            <v>1.061359269932757</v>
          </cell>
          <cell r="BG40">
            <v>0</v>
          </cell>
          <cell r="BH40">
            <v>2</v>
          </cell>
          <cell r="BO40">
            <v>2846</v>
          </cell>
          <cell r="BP40">
            <v>-898666.9074924641</v>
          </cell>
          <cell r="BR40">
            <v>-103509.28852503002</v>
          </cell>
          <cell r="BS40">
            <v>1719855</v>
          </cell>
          <cell r="BT40">
            <v>554062</v>
          </cell>
          <cell r="BU40">
            <v>1309102.96830591</v>
          </cell>
          <cell r="BV40">
            <v>55085.89497350688</v>
          </cell>
          <cell r="BW40">
            <v>227371.5223683299</v>
          </cell>
          <cell r="BX40">
            <v>674080.996412253</v>
          </cell>
          <cell r="BY40">
            <v>1126700.6565302126</v>
          </cell>
          <cell r="BZ40">
            <v>1783562.8830082873</v>
          </cell>
          <cell r="CA40">
            <v>510782.16273364605</v>
          </cell>
          <cell r="CC40">
            <v>-26953.712264420174</v>
          </cell>
          <cell r="CF40">
            <v>0</v>
          </cell>
          <cell r="CG40">
            <v>11327331.453205856</v>
          </cell>
          <cell r="CH40">
            <v>-1479633</v>
          </cell>
          <cell r="CI40">
            <v>-156064.67472</v>
          </cell>
          <cell r="CJ40">
            <v>53479465.44196597</v>
          </cell>
        </row>
        <row r="41">
          <cell r="B41" t="str">
            <v>Iitti</v>
          </cell>
          <cell r="C41">
            <v>6889</v>
          </cell>
          <cell r="Q41">
            <v>382</v>
          </cell>
          <cell r="R41">
            <v>62</v>
          </cell>
          <cell r="S41">
            <v>420</v>
          </cell>
          <cell r="T41">
            <v>205</v>
          </cell>
          <cell r="U41">
            <v>215</v>
          </cell>
          <cell r="V41">
            <v>3689</v>
          </cell>
          <cell r="W41">
            <v>1055</v>
          </cell>
          <cell r="X41">
            <v>586</v>
          </cell>
          <cell r="Y41">
            <v>275</v>
          </cell>
          <cell r="AE41">
            <v>1.0799715308466016</v>
          </cell>
          <cell r="AF41">
            <v>8589615.312560864</v>
          </cell>
          <cell r="AJ41">
            <v>374</v>
          </cell>
          <cell r="AK41">
            <v>3163</v>
          </cell>
          <cell r="AM41">
            <v>126</v>
          </cell>
          <cell r="AN41">
            <v>0.01829002758020032</v>
          </cell>
          <cell r="AP41">
            <v>0</v>
          </cell>
          <cell r="AQ41">
            <v>20</v>
          </cell>
          <cell r="AS41">
            <v>0</v>
          </cell>
          <cell r="AT41">
            <v>0</v>
          </cell>
          <cell r="AU41">
            <v>589.85</v>
          </cell>
          <cell r="AV41">
            <v>11.679240484869034</v>
          </cell>
          <cell r="AX41">
            <v>300</v>
          </cell>
          <cell r="AY41">
            <v>1904</v>
          </cell>
          <cell r="AZ41">
            <v>0.15756302521008403</v>
          </cell>
          <cell r="BB41">
            <v>0</v>
          </cell>
          <cell r="BC41">
            <v>2114</v>
          </cell>
          <cell r="BD41">
            <v>2588</v>
          </cell>
          <cell r="BE41">
            <v>0.8168469860896446</v>
          </cell>
          <cell r="BG41">
            <v>0</v>
          </cell>
          <cell r="BH41">
            <v>1</v>
          </cell>
          <cell r="BO41">
            <v>36498</v>
          </cell>
          <cell r="BP41">
            <v>-262243.96201292827</v>
          </cell>
          <cell r="BR41">
            <v>7043.986740678549</v>
          </cell>
          <cell r="BS41">
            <v>561007</v>
          </cell>
          <cell r="BT41">
            <v>186515</v>
          </cell>
          <cell r="BU41">
            <v>430490.72209921485</v>
          </cell>
          <cell r="BV41">
            <v>23482.037625590612</v>
          </cell>
          <cell r="BW41">
            <v>26031.39221942881</v>
          </cell>
          <cell r="BX41">
            <v>198577.07449350462</v>
          </cell>
          <cell r="BY41">
            <v>350563.5538984399</v>
          </cell>
          <cell r="BZ41">
            <v>587899.073939636</v>
          </cell>
          <cell r="CA41">
            <v>170386.28145441186</v>
          </cell>
          <cell r="CC41">
            <v>31822.198579660995</v>
          </cell>
          <cell r="CF41">
            <v>0</v>
          </cell>
          <cell r="CG41">
            <v>3772029.900772346</v>
          </cell>
          <cell r="CH41">
            <v>-358278</v>
          </cell>
          <cell r="CI41">
            <v>266250.26827199996</v>
          </cell>
          <cell r="CJ41">
            <v>15214049.269252207</v>
          </cell>
        </row>
        <row r="42">
          <cell r="B42" t="str">
            <v>Ikaalinen</v>
          </cell>
          <cell r="C42">
            <v>7128</v>
          </cell>
          <cell r="Q42">
            <v>405</v>
          </cell>
          <cell r="R42">
            <v>85</v>
          </cell>
          <cell r="S42">
            <v>407</v>
          </cell>
          <cell r="T42">
            <v>196</v>
          </cell>
          <cell r="U42">
            <v>216</v>
          </cell>
          <cell r="V42">
            <v>3749</v>
          </cell>
          <cell r="W42">
            <v>1159</v>
          </cell>
          <cell r="X42">
            <v>626</v>
          </cell>
          <cell r="Y42">
            <v>285</v>
          </cell>
          <cell r="AE42">
            <v>1.1233901211682316</v>
          </cell>
          <cell r="AF42">
            <v>9244927.58851033</v>
          </cell>
          <cell r="AJ42">
            <v>452</v>
          </cell>
          <cell r="AK42">
            <v>3160</v>
          </cell>
          <cell r="AM42">
            <v>118</v>
          </cell>
          <cell r="AN42">
            <v>0.01655443322109989</v>
          </cell>
          <cell r="AP42">
            <v>0</v>
          </cell>
          <cell r="AQ42">
            <v>11</v>
          </cell>
          <cell r="AS42">
            <v>0</v>
          </cell>
          <cell r="AT42">
            <v>0</v>
          </cell>
          <cell r="AU42">
            <v>750.4</v>
          </cell>
          <cell r="AV42">
            <v>9.498933901918976</v>
          </cell>
          <cell r="AX42">
            <v>279</v>
          </cell>
          <cell r="AY42">
            <v>1960</v>
          </cell>
          <cell r="AZ42">
            <v>0.14234693877551022</v>
          </cell>
          <cell r="BB42">
            <v>0</v>
          </cell>
          <cell r="BC42">
            <v>2388</v>
          </cell>
          <cell r="BD42">
            <v>2550</v>
          </cell>
          <cell r="BE42">
            <v>0.9364705882352942</v>
          </cell>
          <cell r="BG42">
            <v>0</v>
          </cell>
          <cell r="BH42">
            <v>0</v>
          </cell>
          <cell r="BO42">
            <v>138175</v>
          </cell>
          <cell r="BP42">
            <v>-301613.6957734534</v>
          </cell>
          <cell r="BR42">
            <v>79890.6480099801</v>
          </cell>
          <cell r="BS42">
            <v>680777</v>
          </cell>
          <cell r="BT42">
            <v>207953</v>
          </cell>
          <cell r="BU42">
            <v>496189.18011094985</v>
          </cell>
          <cell r="BV42">
            <v>24908.36419060258</v>
          </cell>
          <cell r="BW42">
            <v>82317.76892538632</v>
          </cell>
          <cell r="BX42">
            <v>232829.75872488532</v>
          </cell>
          <cell r="BY42">
            <v>404587.17992137617</v>
          </cell>
          <cell r="BZ42">
            <v>614150.253396735</v>
          </cell>
          <cell r="CA42">
            <v>175764.46567039963</v>
          </cell>
          <cell r="CC42">
            <v>-26067.61258350042</v>
          </cell>
          <cell r="CF42">
            <v>0</v>
          </cell>
          <cell r="CG42">
            <v>4649217.30523859</v>
          </cell>
          <cell r="CH42">
            <v>-49559</v>
          </cell>
          <cell r="CI42">
            <v>221405.28000000003</v>
          </cell>
          <cell r="CJ42">
            <v>17771509.386059035</v>
          </cell>
        </row>
        <row r="43">
          <cell r="B43" t="str">
            <v>Ilmajoki</v>
          </cell>
          <cell r="C43">
            <v>12167</v>
          </cell>
          <cell r="Q43">
            <v>929</v>
          </cell>
          <cell r="R43">
            <v>176</v>
          </cell>
          <cell r="S43">
            <v>1011</v>
          </cell>
          <cell r="T43">
            <v>478</v>
          </cell>
          <cell r="U43">
            <v>468</v>
          </cell>
          <cell r="V43">
            <v>6661</v>
          </cell>
          <cell r="W43">
            <v>1332</v>
          </cell>
          <cell r="X43">
            <v>742</v>
          </cell>
          <cell r="Y43">
            <v>370</v>
          </cell>
          <cell r="AE43">
            <v>1.1062373446290308</v>
          </cell>
          <cell r="AF43">
            <v>15539500.17958425</v>
          </cell>
          <cell r="AJ43">
            <v>542</v>
          </cell>
          <cell r="AK43">
            <v>5683</v>
          </cell>
          <cell r="AM43">
            <v>112</v>
          </cell>
          <cell r="AN43">
            <v>0.009205227254047835</v>
          </cell>
          <cell r="AP43">
            <v>0</v>
          </cell>
          <cell r="AQ43">
            <v>29</v>
          </cell>
          <cell r="AS43">
            <v>0</v>
          </cell>
          <cell r="AT43">
            <v>0</v>
          </cell>
          <cell r="AU43">
            <v>576.78</v>
          </cell>
          <cell r="AV43">
            <v>21.094698151808316</v>
          </cell>
          <cell r="AX43">
            <v>357</v>
          </cell>
          <cell r="AY43">
            <v>3820</v>
          </cell>
          <cell r="AZ43">
            <v>0.09345549738219895</v>
          </cell>
          <cell r="BB43">
            <v>0</v>
          </cell>
          <cell r="BC43">
            <v>3190</v>
          </cell>
          <cell r="BD43">
            <v>4985</v>
          </cell>
          <cell r="BE43">
            <v>0.6399197592778335</v>
          </cell>
          <cell r="BG43">
            <v>0</v>
          </cell>
          <cell r="BH43">
            <v>0</v>
          </cell>
          <cell r="BO43">
            <v>-123623</v>
          </cell>
          <cell r="BP43">
            <v>-243826.34269834653</v>
          </cell>
          <cell r="BR43">
            <v>-102255.52143593878</v>
          </cell>
          <cell r="BS43">
            <v>954161</v>
          </cell>
          <cell r="BT43">
            <v>316612</v>
          </cell>
          <cell r="BU43">
            <v>781526.9520805622</v>
          </cell>
          <cell r="BV43">
            <v>32131.733519318583</v>
          </cell>
          <cell r="BW43">
            <v>106781.91588868524</v>
          </cell>
          <cell r="BX43">
            <v>326338.1356481641</v>
          </cell>
          <cell r="BY43">
            <v>655891.4552160897</v>
          </cell>
          <cell r="BZ43">
            <v>1043521.9136273402</v>
          </cell>
          <cell r="CA43">
            <v>283215.4080823374</v>
          </cell>
          <cell r="CC43">
            <v>41864.57177702403</v>
          </cell>
          <cell r="CF43">
            <v>0</v>
          </cell>
          <cell r="CG43">
            <v>7677768.437906176</v>
          </cell>
          <cell r="CH43">
            <v>-574220</v>
          </cell>
          <cell r="CI43">
            <v>32898.219839999976</v>
          </cell>
          <cell r="CJ43">
            <v>28771651.745082095</v>
          </cell>
        </row>
        <row r="44">
          <cell r="B44" t="str">
            <v>Ilomantsi</v>
          </cell>
          <cell r="C44">
            <v>5237</v>
          </cell>
          <cell r="Q44">
            <v>187</v>
          </cell>
          <cell r="R44">
            <v>28</v>
          </cell>
          <cell r="S44">
            <v>221</v>
          </cell>
          <cell r="T44">
            <v>116</v>
          </cell>
          <cell r="U44">
            <v>133</v>
          </cell>
          <cell r="V44">
            <v>2659</v>
          </cell>
          <cell r="W44">
            <v>997</v>
          </cell>
          <cell r="X44">
            <v>612</v>
          </cell>
          <cell r="Y44">
            <v>284</v>
          </cell>
          <cell r="AE44">
            <v>1.8599500634834831</v>
          </cell>
          <cell r="AF44">
            <v>11245766.984758008</v>
          </cell>
          <cell r="AJ44">
            <v>410</v>
          </cell>
          <cell r="AK44">
            <v>2170</v>
          </cell>
          <cell r="AM44">
            <v>136</v>
          </cell>
          <cell r="AN44">
            <v>0.025969066259308764</v>
          </cell>
          <cell r="AP44">
            <v>0</v>
          </cell>
          <cell r="AQ44">
            <v>4</v>
          </cell>
          <cell r="AS44">
            <v>0</v>
          </cell>
          <cell r="AT44">
            <v>0</v>
          </cell>
          <cell r="AU44">
            <v>2763.48</v>
          </cell>
          <cell r="AV44">
            <v>1.8950743265737404</v>
          </cell>
          <cell r="AX44">
            <v>213</v>
          </cell>
          <cell r="AY44">
            <v>1197</v>
          </cell>
          <cell r="AZ44">
            <v>0.17794486215538846</v>
          </cell>
          <cell r="BB44">
            <v>1.346949</v>
          </cell>
          <cell r="BC44">
            <v>1667</v>
          </cell>
          <cell r="BD44">
            <v>1628</v>
          </cell>
          <cell r="BE44">
            <v>1.0239557739557739</v>
          </cell>
          <cell r="BG44">
            <v>0</v>
          </cell>
          <cell r="BH44">
            <v>0</v>
          </cell>
          <cell r="BO44">
            <v>258987</v>
          </cell>
          <cell r="BP44">
            <v>-187719.24381412924</v>
          </cell>
          <cell r="BR44">
            <v>-5688.993367061019</v>
          </cell>
          <cell r="BS44">
            <v>556296</v>
          </cell>
          <cell r="BT44">
            <v>167159</v>
          </cell>
          <cell r="BU44">
            <v>465718.1358928919</v>
          </cell>
          <cell r="BV44">
            <v>25047.13882048292</v>
          </cell>
          <cell r="BW44">
            <v>58430.7978963757</v>
          </cell>
          <cell r="BX44">
            <v>227888.47789942884</v>
          </cell>
          <cell r="BY44">
            <v>280256.68627585017</v>
          </cell>
          <cell r="BZ44">
            <v>457311.2021084907</v>
          </cell>
          <cell r="CA44">
            <v>135148.88974832188</v>
          </cell>
          <cell r="CC44">
            <v>-83139.71233609298</v>
          </cell>
          <cell r="CF44">
            <v>0</v>
          </cell>
          <cell r="CG44">
            <v>2835271.3676183135</v>
          </cell>
          <cell r="CH44">
            <v>30923</v>
          </cell>
          <cell r="CI44">
            <v>60730.16592000001</v>
          </cell>
          <cell r="CJ44">
            <v>21646247.96700294</v>
          </cell>
        </row>
        <row r="45">
          <cell r="B45" t="str">
            <v>Imatra</v>
          </cell>
          <cell r="C45">
            <v>27517</v>
          </cell>
          <cell r="Q45">
            <v>1264</v>
          </cell>
          <cell r="R45">
            <v>235</v>
          </cell>
          <cell r="S45">
            <v>1520</v>
          </cell>
          <cell r="T45">
            <v>753</v>
          </cell>
          <cell r="U45">
            <v>778</v>
          </cell>
          <cell r="V45">
            <v>15218</v>
          </cell>
          <cell r="W45">
            <v>4166</v>
          </cell>
          <cell r="X45">
            <v>2605</v>
          </cell>
          <cell r="Y45">
            <v>978</v>
          </cell>
          <cell r="AE45">
            <v>1.377062917456774</v>
          </cell>
          <cell r="AF45">
            <v>43748190.005164206</v>
          </cell>
          <cell r="AJ45">
            <v>2190</v>
          </cell>
          <cell r="AK45">
            <v>12424</v>
          </cell>
          <cell r="AM45">
            <v>1574</v>
          </cell>
          <cell r="AN45">
            <v>0.057201003016317184</v>
          </cell>
          <cell r="AP45">
            <v>0</v>
          </cell>
          <cell r="AQ45">
            <v>45</v>
          </cell>
          <cell r="AS45">
            <v>0</v>
          </cell>
          <cell r="AT45">
            <v>0</v>
          </cell>
          <cell r="AU45">
            <v>155.01</v>
          </cell>
          <cell r="AV45">
            <v>177.5175795109993</v>
          </cell>
          <cell r="AX45">
            <v>1167</v>
          </cell>
          <cell r="AY45">
            <v>8070</v>
          </cell>
          <cell r="AZ45">
            <v>0.1446096654275093</v>
          </cell>
          <cell r="BB45">
            <v>0</v>
          </cell>
          <cell r="BC45">
            <v>10627</v>
          </cell>
          <cell r="BD45">
            <v>9898</v>
          </cell>
          <cell r="BE45">
            <v>1.073651242675288</v>
          </cell>
          <cell r="BG45">
            <v>0</v>
          </cell>
          <cell r="BH45">
            <v>1</v>
          </cell>
          <cell r="BO45">
            <v>230653</v>
          </cell>
          <cell r="BP45">
            <v>-907368.9675104583</v>
          </cell>
          <cell r="BR45">
            <v>-294628.57903369516</v>
          </cell>
          <cell r="BS45">
            <v>1915973</v>
          </cell>
          <cell r="BT45">
            <v>590926</v>
          </cell>
          <cell r="BU45">
            <v>1235447.8154237953</v>
          </cell>
          <cell r="BV45">
            <v>58300.03887859348</v>
          </cell>
          <cell r="BW45">
            <v>191082.24648750428</v>
          </cell>
          <cell r="BX45">
            <v>765331.2197312817</v>
          </cell>
          <cell r="BY45">
            <v>1205978.6973517747</v>
          </cell>
          <cell r="BZ45">
            <v>2041330.1325758654</v>
          </cell>
          <cell r="CA45">
            <v>579064.7244630834</v>
          </cell>
          <cell r="CC45">
            <v>213742.32464141358</v>
          </cell>
          <cell r="CF45">
            <v>0</v>
          </cell>
          <cell r="CG45">
            <v>6178094.335071997</v>
          </cell>
          <cell r="CH45">
            <v>-1288540</v>
          </cell>
          <cell r="CI45">
            <v>-1182123.1638239997</v>
          </cell>
          <cell r="CJ45">
            <v>56762395.784316815</v>
          </cell>
        </row>
        <row r="46">
          <cell r="B46" t="str">
            <v>Inari</v>
          </cell>
          <cell r="C46">
            <v>6825</v>
          </cell>
          <cell r="Q46">
            <v>312</v>
          </cell>
          <cell r="R46">
            <v>60</v>
          </cell>
          <cell r="S46">
            <v>367</v>
          </cell>
          <cell r="T46">
            <v>189</v>
          </cell>
          <cell r="U46">
            <v>182</v>
          </cell>
          <cell r="V46">
            <v>4069</v>
          </cell>
          <cell r="W46">
            <v>999</v>
          </cell>
          <cell r="X46">
            <v>475</v>
          </cell>
          <cell r="Y46">
            <v>172</v>
          </cell>
          <cell r="AE46">
            <v>1.0482655730219483</v>
          </cell>
          <cell r="AF46">
            <v>8259983.90504353</v>
          </cell>
          <cell r="AJ46">
            <v>516</v>
          </cell>
          <cell r="AK46">
            <v>3341</v>
          </cell>
          <cell r="AM46">
            <v>149</v>
          </cell>
          <cell r="AN46">
            <v>0.021831501831501832</v>
          </cell>
          <cell r="AP46">
            <v>0</v>
          </cell>
          <cell r="AQ46">
            <v>23</v>
          </cell>
          <cell r="AS46">
            <v>0</v>
          </cell>
          <cell r="AT46">
            <v>0</v>
          </cell>
          <cell r="AU46">
            <v>15055.11</v>
          </cell>
          <cell r="AV46">
            <v>0.45333444923351607</v>
          </cell>
          <cell r="AX46">
            <v>333</v>
          </cell>
          <cell r="AY46">
            <v>2107</v>
          </cell>
          <cell r="AZ46">
            <v>0.15804461319411486</v>
          </cell>
          <cell r="BB46">
            <v>1.573383</v>
          </cell>
          <cell r="BC46">
            <v>2741</v>
          </cell>
          <cell r="BD46">
            <v>2798</v>
          </cell>
          <cell r="BE46">
            <v>0.9796283059328091</v>
          </cell>
          <cell r="BG46">
            <v>1</v>
          </cell>
          <cell r="BH46">
            <v>452</v>
          </cell>
          <cell r="BO46">
            <v>479107</v>
          </cell>
          <cell r="BP46">
            <v>-200981.62606884746</v>
          </cell>
          <cell r="BR46">
            <v>241319.49110893905</v>
          </cell>
          <cell r="BS46">
            <v>499986</v>
          </cell>
          <cell r="BT46">
            <v>180627</v>
          </cell>
          <cell r="BU46">
            <v>479629.9454780115</v>
          </cell>
          <cell r="BV46">
            <v>24832.544674204702</v>
          </cell>
          <cell r="BW46">
            <v>29639.119052726277</v>
          </cell>
          <cell r="BX46">
            <v>168703.85073378746</v>
          </cell>
          <cell r="BY46">
            <v>363400.90967335243</v>
          </cell>
          <cell r="BZ46">
            <v>488515.4997240312</v>
          </cell>
          <cell r="CA46">
            <v>195332.8887430073</v>
          </cell>
          <cell r="CC46">
            <v>4897.191809608004</v>
          </cell>
          <cell r="CF46">
            <v>0</v>
          </cell>
          <cell r="CG46">
            <v>2036412.6503578941</v>
          </cell>
          <cell r="CH46">
            <v>-179732</v>
          </cell>
          <cell r="CI46">
            <v>-22270.7664</v>
          </cell>
          <cell r="CJ46">
            <v>23590873.073746152</v>
          </cell>
        </row>
        <row r="47">
          <cell r="B47" t="str">
            <v>Inkoo</v>
          </cell>
          <cell r="C47">
            <v>5585</v>
          </cell>
          <cell r="Q47">
            <v>323</v>
          </cell>
          <cell r="R47">
            <v>85</v>
          </cell>
          <cell r="S47">
            <v>434</v>
          </cell>
          <cell r="T47">
            <v>224</v>
          </cell>
          <cell r="U47">
            <v>218</v>
          </cell>
          <cell r="V47">
            <v>3025</v>
          </cell>
          <cell r="W47">
            <v>736</v>
          </cell>
          <cell r="X47">
            <v>379</v>
          </cell>
          <cell r="Y47">
            <v>161</v>
          </cell>
          <cell r="AE47">
            <v>0.8405092840432458</v>
          </cell>
          <cell r="AF47">
            <v>5419645.931000515</v>
          </cell>
          <cell r="AJ47">
            <v>222</v>
          </cell>
          <cell r="AK47">
            <v>2676</v>
          </cell>
          <cell r="AM47">
            <v>234</v>
          </cell>
          <cell r="AN47">
            <v>0.04189794091316025</v>
          </cell>
          <cell r="AP47">
            <v>3</v>
          </cell>
          <cell r="AQ47">
            <v>2965</v>
          </cell>
          <cell r="AS47">
            <v>3</v>
          </cell>
          <cell r="AT47">
            <v>236</v>
          </cell>
          <cell r="AU47">
            <v>349.89</v>
          </cell>
          <cell r="AV47">
            <v>15.962159535854127</v>
          </cell>
          <cell r="AX47">
            <v>259</v>
          </cell>
          <cell r="AY47">
            <v>1847</v>
          </cell>
          <cell r="AZ47">
            <v>0.14022739577693558</v>
          </cell>
          <cell r="BB47">
            <v>0</v>
          </cell>
          <cell r="BC47">
            <v>1298</v>
          </cell>
          <cell r="BD47">
            <v>2403</v>
          </cell>
          <cell r="BE47">
            <v>0.5401581356637536</v>
          </cell>
          <cell r="BG47">
            <v>0</v>
          </cell>
          <cell r="BH47">
            <v>0</v>
          </cell>
          <cell r="BO47">
            <v>2429</v>
          </cell>
          <cell r="BP47">
            <v>-112582.35605913043</v>
          </cell>
          <cell r="BR47">
            <v>-139329.01962335035</v>
          </cell>
          <cell r="BS47">
            <v>462664</v>
          </cell>
          <cell r="BT47">
            <v>145911</v>
          </cell>
          <cell r="BU47">
            <v>289533.9898365389</v>
          </cell>
          <cell r="BV47">
            <v>4845.642708322306</v>
          </cell>
          <cell r="BW47">
            <v>-30972.378801288753</v>
          </cell>
          <cell r="BX47">
            <v>67000.9340491973</v>
          </cell>
          <cell r="BY47">
            <v>256786.39362548</v>
          </cell>
          <cell r="BZ47">
            <v>420191.7238836958</v>
          </cell>
          <cell r="CA47">
            <v>127465.4856256947</v>
          </cell>
          <cell r="CC47">
            <v>-50359.717099781425</v>
          </cell>
          <cell r="CF47">
            <v>0</v>
          </cell>
          <cell r="CG47">
            <v>-390967.46800254704</v>
          </cell>
          <cell r="CH47">
            <v>-1032473</v>
          </cell>
          <cell r="CI47">
            <v>-2303288.2445280002</v>
          </cell>
          <cell r="CJ47">
            <v>7051603.171617018</v>
          </cell>
        </row>
        <row r="48">
          <cell r="B48" t="str">
            <v>Isojoki</v>
          </cell>
          <cell r="C48">
            <v>2079</v>
          </cell>
          <cell r="Q48">
            <v>84</v>
          </cell>
          <cell r="R48">
            <v>22</v>
          </cell>
          <cell r="S48">
            <v>101</v>
          </cell>
          <cell r="T48">
            <v>71</v>
          </cell>
          <cell r="U48">
            <v>71</v>
          </cell>
          <cell r="V48">
            <v>1077</v>
          </cell>
          <cell r="W48">
            <v>333</v>
          </cell>
          <cell r="X48">
            <v>193</v>
          </cell>
          <cell r="Y48">
            <v>127</v>
          </cell>
          <cell r="AE48">
            <v>1.58795613780867</v>
          </cell>
          <cell r="AF48">
            <v>3811520.096551443</v>
          </cell>
          <cell r="AJ48">
            <v>83</v>
          </cell>
          <cell r="AK48">
            <v>941</v>
          </cell>
          <cell r="AM48">
            <v>61</v>
          </cell>
          <cell r="AN48">
            <v>0.02934102934102934</v>
          </cell>
          <cell r="AP48">
            <v>0</v>
          </cell>
          <cell r="AQ48">
            <v>21</v>
          </cell>
          <cell r="AS48">
            <v>0</v>
          </cell>
          <cell r="AT48">
            <v>0</v>
          </cell>
          <cell r="AU48">
            <v>642.37</v>
          </cell>
          <cell r="AV48">
            <v>3.2364525117922693</v>
          </cell>
          <cell r="AX48">
            <v>124</v>
          </cell>
          <cell r="AY48">
            <v>545</v>
          </cell>
          <cell r="AZ48">
            <v>0.22752293577981653</v>
          </cell>
          <cell r="BB48">
            <v>0.468083</v>
          </cell>
          <cell r="BC48">
            <v>733</v>
          </cell>
          <cell r="BD48">
            <v>820</v>
          </cell>
          <cell r="BE48">
            <v>0.8939024390243903</v>
          </cell>
          <cell r="BG48">
            <v>0</v>
          </cell>
          <cell r="BH48">
            <v>0</v>
          </cell>
          <cell r="BO48">
            <v>14391</v>
          </cell>
          <cell r="BP48">
            <v>-42141.56073254056</v>
          </cell>
          <cell r="BR48">
            <v>-10711.074828449637</v>
          </cell>
          <cell r="BS48">
            <v>269740</v>
          </cell>
          <cell r="BT48">
            <v>77472</v>
          </cell>
          <cell r="BU48">
            <v>213295.79956305336</v>
          </cell>
          <cell r="BV48">
            <v>12038.590237768842</v>
          </cell>
          <cell r="BW48">
            <v>34652.234374850144</v>
          </cell>
          <cell r="BX48">
            <v>98865.7058690814</v>
          </cell>
          <cell r="BY48">
            <v>137259.29576889312</v>
          </cell>
          <cell r="BZ48">
            <v>215846.0136425003</v>
          </cell>
          <cell r="CA48">
            <v>65816.83780627932</v>
          </cell>
          <cell r="CC48">
            <v>-11706.83174474837</v>
          </cell>
          <cell r="CF48">
            <v>0</v>
          </cell>
          <cell r="CG48">
            <v>1980545.9536909086</v>
          </cell>
          <cell r="CH48">
            <v>-453490</v>
          </cell>
          <cell r="CI48">
            <v>-12398.69568</v>
          </cell>
          <cell r="CJ48">
            <v>7923999.299241034</v>
          </cell>
        </row>
        <row r="49">
          <cell r="B49" t="str">
            <v>Isokyrö</v>
          </cell>
          <cell r="C49">
            <v>4712</v>
          </cell>
          <cell r="Q49">
            <v>302</v>
          </cell>
          <cell r="R49">
            <v>48</v>
          </cell>
          <cell r="S49">
            <v>353</v>
          </cell>
          <cell r="T49">
            <v>172</v>
          </cell>
          <cell r="U49">
            <v>162</v>
          </cell>
          <cell r="V49">
            <v>2458</v>
          </cell>
          <cell r="W49">
            <v>630</v>
          </cell>
          <cell r="X49">
            <v>416</v>
          </cell>
          <cell r="Y49">
            <v>171</v>
          </cell>
          <cell r="AE49">
            <v>1.2198650149073356</v>
          </cell>
          <cell r="AF49">
            <v>6636243.000674473</v>
          </cell>
          <cell r="AJ49">
            <v>228</v>
          </cell>
          <cell r="AK49">
            <v>2172</v>
          </cell>
          <cell r="AM49">
            <v>35</v>
          </cell>
          <cell r="AN49">
            <v>0.007427843803056027</v>
          </cell>
          <cell r="AP49">
            <v>0</v>
          </cell>
          <cell r="AQ49">
            <v>34</v>
          </cell>
          <cell r="AS49">
            <v>0</v>
          </cell>
          <cell r="AT49">
            <v>0</v>
          </cell>
          <cell r="AU49">
            <v>354.14</v>
          </cell>
          <cell r="AV49">
            <v>13.305472412040437</v>
          </cell>
          <cell r="AX49">
            <v>152</v>
          </cell>
          <cell r="AY49">
            <v>1340</v>
          </cell>
          <cell r="AZ49">
            <v>0.11343283582089553</v>
          </cell>
          <cell r="BB49">
            <v>0</v>
          </cell>
          <cell r="BC49">
            <v>1238</v>
          </cell>
          <cell r="BD49">
            <v>1864</v>
          </cell>
          <cell r="BE49">
            <v>0.6641630901287554</v>
          </cell>
          <cell r="BG49">
            <v>0</v>
          </cell>
          <cell r="BH49">
            <v>0</v>
          </cell>
          <cell r="BO49">
            <v>-42666</v>
          </cell>
          <cell r="BP49">
            <v>-142271.38927528294</v>
          </cell>
          <cell r="BR49">
            <v>-4805.183234481141</v>
          </cell>
          <cell r="BS49">
            <v>453574</v>
          </cell>
          <cell r="BT49">
            <v>149113</v>
          </cell>
          <cell r="BU49">
            <v>365093.086581899</v>
          </cell>
          <cell r="BV49">
            <v>18504.183119397294</v>
          </cell>
          <cell r="BW49">
            <v>39985.40308242453</v>
          </cell>
          <cell r="BX49">
            <v>140431.9440813769</v>
          </cell>
          <cell r="BY49">
            <v>268667.9662523781</v>
          </cell>
          <cell r="BZ49">
            <v>453481.51872165385</v>
          </cell>
          <cell r="CA49">
            <v>123945.84333360156</v>
          </cell>
          <cell r="CC49">
            <v>4564.141548284166</v>
          </cell>
          <cell r="CF49">
            <v>0</v>
          </cell>
          <cell r="CG49">
            <v>3555002.778169303</v>
          </cell>
          <cell r="CH49">
            <v>-168421</v>
          </cell>
          <cell r="CI49">
            <v>-21385.145279999997</v>
          </cell>
          <cell r="CJ49">
            <v>12978404.241053164</v>
          </cell>
        </row>
        <row r="50">
          <cell r="B50" t="str">
            <v>Janakkala</v>
          </cell>
          <cell r="C50">
            <v>16709</v>
          </cell>
          <cell r="Q50">
            <v>974</v>
          </cell>
          <cell r="R50">
            <v>200</v>
          </cell>
          <cell r="S50">
            <v>1282</v>
          </cell>
          <cell r="T50">
            <v>655</v>
          </cell>
          <cell r="U50">
            <v>600</v>
          </cell>
          <cell r="V50">
            <v>9261</v>
          </cell>
          <cell r="W50">
            <v>2097</v>
          </cell>
          <cell r="X50">
            <v>1217</v>
          </cell>
          <cell r="Y50">
            <v>423</v>
          </cell>
          <cell r="AE50">
            <v>0.9031310591728523</v>
          </cell>
          <cell r="AF50">
            <v>17422338.986287836</v>
          </cell>
          <cell r="AJ50">
            <v>819</v>
          </cell>
          <cell r="AK50">
            <v>7917</v>
          </cell>
          <cell r="AM50">
            <v>448</v>
          </cell>
          <cell r="AN50">
            <v>0.026811897779639715</v>
          </cell>
          <cell r="AP50">
            <v>0</v>
          </cell>
          <cell r="AQ50">
            <v>58</v>
          </cell>
          <cell r="AS50">
            <v>0</v>
          </cell>
          <cell r="AT50">
            <v>0</v>
          </cell>
          <cell r="AU50">
            <v>547.44</v>
          </cell>
          <cell r="AV50">
            <v>30.522066345170245</v>
          </cell>
          <cell r="AX50">
            <v>760</v>
          </cell>
          <cell r="AY50">
            <v>5397</v>
          </cell>
          <cell r="AZ50">
            <v>0.1408189735037984</v>
          </cell>
          <cell r="BB50">
            <v>0</v>
          </cell>
          <cell r="BC50">
            <v>5091</v>
          </cell>
          <cell r="BD50">
            <v>6961</v>
          </cell>
          <cell r="BE50">
            <v>0.7313604367188622</v>
          </cell>
          <cell r="BG50">
            <v>0</v>
          </cell>
          <cell r="BH50">
            <v>0</v>
          </cell>
          <cell r="BO50">
            <v>-107529</v>
          </cell>
          <cell r="BP50">
            <v>-1063723.0401198266</v>
          </cell>
          <cell r="BR50">
            <v>-98206.12784617394</v>
          </cell>
          <cell r="BS50">
            <v>1200523</v>
          </cell>
          <cell r="BT50">
            <v>390977</v>
          </cell>
          <cell r="BU50">
            <v>770002.6127360079</v>
          </cell>
          <cell r="BV50">
            <v>16847.511053475086</v>
          </cell>
          <cell r="BW50">
            <v>79300.42876373355</v>
          </cell>
          <cell r="BX50">
            <v>347639.4998992068</v>
          </cell>
          <cell r="BY50">
            <v>766328.7059845112</v>
          </cell>
          <cell r="BZ50">
            <v>1292371.9047316522</v>
          </cell>
          <cell r="CA50">
            <v>326396.5147712025</v>
          </cell>
          <cell r="CC50">
            <v>41943.760558050475</v>
          </cell>
          <cell r="CF50">
            <v>0</v>
          </cell>
          <cell r="CG50">
            <v>3907779.9157853643</v>
          </cell>
          <cell r="CH50">
            <v>-2192869</v>
          </cell>
          <cell r="CI50">
            <v>-24250.390079999983</v>
          </cell>
          <cell r="CJ50">
            <v>23112246.01384255</v>
          </cell>
        </row>
        <row r="51">
          <cell r="B51" t="str">
            <v>Joensuu</v>
          </cell>
          <cell r="C51">
            <v>75848</v>
          </cell>
          <cell r="Q51">
            <v>4378</v>
          </cell>
          <cell r="R51">
            <v>723</v>
          </cell>
          <cell r="S51">
            <v>4266</v>
          </cell>
          <cell r="T51">
            <v>2181</v>
          </cell>
          <cell r="U51">
            <v>2453</v>
          </cell>
          <cell r="V51">
            <v>46456</v>
          </cell>
          <cell r="W51">
            <v>8636</v>
          </cell>
          <cell r="X51">
            <v>4798</v>
          </cell>
          <cell r="Y51">
            <v>1957</v>
          </cell>
          <cell r="AE51">
            <v>1.162033768422297</v>
          </cell>
          <cell r="AF51">
            <v>101757892.71320938</v>
          </cell>
          <cell r="AJ51">
            <v>6369</v>
          </cell>
          <cell r="AK51">
            <v>35248</v>
          </cell>
          <cell r="AM51">
            <v>3427</v>
          </cell>
          <cell r="AN51">
            <v>0.04518247020356502</v>
          </cell>
          <cell r="AP51">
            <v>0</v>
          </cell>
          <cell r="AQ51">
            <v>61</v>
          </cell>
          <cell r="AS51">
            <v>0</v>
          </cell>
          <cell r="AT51">
            <v>0</v>
          </cell>
          <cell r="AU51">
            <v>2381.69</v>
          </cell>
          <cell r="AV51">
            <v>31.846294018113188</v>
          </cell>
          <cell r="AX51">
            <v>2166</v>
          </cell>
          <cell r="AY51">
            <v>21447</v>
          </cell>
          <cell r="AZ51">
            <v>0.1009931458945307</v>
          </cell>
          <cell r="BB51">
            <v>0</v>
          </cell>
          <cell r="BC51">
            <v>32863</v>
          </cell>
          <cell r="BD51">
            <v>28656</v>
          </cell>
          <cell r="BE51">
            <v>1.1468104410943607</v>
          </cell>
          <cell r="BG51">
            <v>0</v>
          </cell>
          <cell r="BH51">
            <v>1</v>
          </cell>
          <cell r="BO51">
            <v>1312533</v>
          </cell>
          <cell r="BP51">
            <v>-5153191.318077123</v>
          </cell>
          <cell r="BR51">
            <v>12210.197223514318</v>
          </cell>
          <cell r="BS51">
            <v>5466814</v>
          </cell>
          <cell r="BT51">
            <v>1850095</v>
          </cell>
          <cell r="BU51">
            <v>4594015.07155131</v>
          </cell>
          <cell r="BV51">
            <v>215631.76150351088</v>
          </cell>
          <cell r="BW51">
            <v>465003.0000221078</v>
          </cell>
          <cell r="BX51">
            <v>2009551.502761441</v>
          </cell>
          <cell r="BY51">
            <v>3964396.5649567964</v>
          </cell>
          <cell r="BZ51">
            <v>5401227.402479835</v>
          </cell>
          <cell r="CA51">
            <v>2000363.9814795156</v>
          </cell>
          <cell r="CC51">
            <v>702010.620022894</v>
          </cell>
          <cell r="CF51">
            <v>0</v>
          </cell>
          <cell r="CG51">
            <v>38702627.78384782</v>
          </cell>
          <cell r="CH51">
            <v>-2222943</v>
          </cell>
          <cell r="CI51">
            <v>-6768757.939103999</v>
          </cell>
          <cell r="CJ51">
            <v>143128977.76007274</v>
          </cell>
        </row>
        <row r="52">
          <cell r="B52" t="str">
            <v>Jokioinen</v>
          </cell>
          <cell r="C52">
            <v>5341</v>
          </cell>
          <cell r="Q52">
            <v>294</v>
          </cell>
          <cell r="R52">
            <v>67</v>
          </cell>
          <cell r="S52">
            <v>379</v>
          </cell>
          <cell r="T52">
            <v>221</v>
          </cell>
          <cell r="U52">
            <v>214</v>
          </cell>
          <cell r="V52">
            <v>2921</v>
          </cell>
          <cell r="W52">
            <v>703</v>
          </cell>
          <cell r="X52">
            <v>377</v>
          </cell>
          <cell r="Y52">
            <v>165</v>
          </cell>
          <cell r="AE52">
            <v>0.9174286149401356</v>
          </cell>
          <cell r="AF52">
            <v>5657181.104887304</v>
          </cell>
          <cell r="AJ52">
            <v>284</v>
          </cell>
          <cell r="AK52">
            <v>2587</v>
          </cell>
          <cell r="AM52">
            <v>97</v>
          </cell>
          <cell r="AN52">
            <v>0.018161392997566</v>
          </cell>
          <cell r="AP52">
            <v>0</v>
          </cell>
          <cell r="AQ52">
            <v>26</v>
          </cell>
          <cell r="AS52">
            <v>0</v>
          </cell>
          <cell r="AT52">
            <v>0</v>
          </cell>
          <cell r="AU52">
            <v>180.42</v>
          </cell>
          <cell r="AV52">
            <v>29.603148209732847</v>
          </cell>
          <cell r="AX52">
            <v>244</v>
          </cell>
          <cell r="AY52">
            <v>1657</v>
          </cell>
          <cell r="AZ52">
            <v>0.14725407362703682</v>
          </cell>
          <cell r="BB52">
            <v>0</v>
          </cell>
          <cell r="BC52">
            <v>1800</v>
          </cell>
          <cell r="BD52">
            <v>2206</v>
          </cell>
          <cell r="BE52">
            <v>0.8159564823209429</v>
          </cell>
          <cell r="BG52">
            <v>0</v>
          </cell>
          <cell r="BH52">
            <v>0</v>
          </cell>
          <cell r="BO52">
            <v>-15340</v>
          </cell>
          <cell r="BP52">
            <v>-153059.85335466202</v>
          </cell>
          <cell r="BR52">
            <v>222840.09286955744</v>
          </cell>
          <cell r="BS52">
            <v>431133</v>
          </cell>
          <cell r="BT52">
            <v>139452</v>
          </cell>
          <cell r="BU52">
            <v>326940.78055129474</v>
          </cell>
          <cell r="BV52">
            <v>12066.66858147358</v>
          </cell>
          <cell r="BW52">
            <v>33921.12678390197</v>
          </cell>
          <cell r="BX52">
            <v>152770.26811155965</v>
          </cell>
          <cell r="BY52">
            <v>274456.85582012346</v>
          </cell>
          <cell r="BZ52">
            <v>465128.85788012884</v>
          </cell>
          <cell r="CA52">
            <v>118944.17022397346</v>
          </cell>
          <cell r="CC52">
            <v>12639.145820028927</v>
          </cell>
          <cell r="CF52">
            <v>0</v>
          </cell>
          <cell r="CG52">
            <v>2412915.476148289</v>
          </cell>
          <cell r="CH52">
            <v>-976778</v>
          </cell>
          <cell r="CI52">
            <v>-61212.04800000001</v>
          </cell>
          <cell r="CJ52">
            <v>9523146.596007427</v>
          </cell>
        </row>
        <row r="53">
          <cell r="B53" t="str">
            <v>Joroinen</v>
          </cell>
          <cell r="C53">
            <v>5039</v>
          </cell>
          <cell r="Q53">
            <v>254</v>
          </cell>
          <cell r="R53">
            <v>61</v>
          </cell>
          <cell r="S53">
            <v>311</v>
          </cell>
          <cell r="T53">
            <v>169</v>
          </cell>
          <cell r="U53">
            <v>153</v>
          </cell>
          <cell r="V53">
            <v>2710</v>
          </cell>
          <cell r="W53">
            <v>793</v>
          </cell>
          <cell r="X53">
            <v>439</v>
          </cell>
          <cell r="Y53">
            <v>149</v>
          </cell>
          <cell r="AE53">
            <v>1.3566630994550082</v>
          </cell>
          <cell r="AF53">
            <v>7892627.262749291</v>
          </cell>
          <cell r="AJ53">
            <v>284</v>
          </cell>
          <cell r="AK53">
            <v>2212</v>
          </cell>
          <cell r="AM53">
            <v>122</v>
          </cell>
          <cell r="AN53">
            <v>0.024211153006548917</v>
          </cell>
          <cell r="AP53">
            <v>0</v>
          </cell>
          <cell r="AQ53">
            <v>19</v>
          </cell>
          <cell r="AS53">
            <v>0</v>
          </cell>
          <cell r="AT53">
            <v>0</v>
          </cell>
          <cell r="AU53">
            <v>575.13</v>
          </cell>
          <cell r="AV53">
            <v>8.761497400587693</v>
          </cell>
          <cell r="AX53">
            <v>224</v>
          </cell>
          <cell r="AY53">
            <v>1446</v>
          </cell>
          <cell r="AZ53">
            <v>0.15491009681881052</v>
          </cell>
          <cell r="BB53">
            <v>0</v>
          </cell>
          <cell r="BC53">
            <v>1379</v>
          </cell>
          <cell r="BD53">
            <v>1871</v>
          </cell>
          <cell r="BE53">
            <v>0.7370390165686799</v>
          </cell>
          <cell r="BG53">
            <v>0</v>
          </cell>
          <cell r="BH53">
            <v>0</v>
          </cell>
          <cell r="BO53">
            <v>-25108</v>
          </cell>
          <cell r="BP53">
            <v>-134282.2114285664</v>
          </cell>
          <cell r="BR53">
            <v>-48409.14895039052</v>
          </cell>
          <cell r="BS53">
            <v>458018</v>
          </cell>
          <cell r="BT53">
            <v>146662</v>
          </cell>
          <cell r="BU53">
            <v>360067.20291200245</v>
          </cell>
          <cell r="BV53">
            <v>19282.32906391698</v>
          </cell>
          <cell r="BW53">
            <v>64627.10886705624</v>
          </cell>
          <cell r="BX53">
            <v>183244.2423845158</v>
          </cell>
          <cell r="BY53">
            <v>271733.55857463356</v>
          </cell>
          <cell r="BZ53">
            <v>427994.98927957815</v>
          </cell>
          <cell r="CA53">
            <v>126552.7523738924</v>
          </cell>
          <cell r="CC53">
            <v>-1513.2737967293433</v>
          </cell>
          <cell r="CF53">
            <v>0</v>
          </cell>
          <cell r="CG53">
            <v>2732989.019602964</v>
          </cell>
          <cell r="CH53">
            <v>-343775</v>
          </cell>
          <cell r="CI53">
            <v>-68140.73088</v>
          </cell>
          <cell r="CJ53">
            <v>12217027.46619973</v>
          </cell>
        </row>
        <row r="54">
          <cell r="B54" t="str">
            <v>Joutsa</v>
          </cell>
          <cell r="C54">
            <v>4673</v>
          </cell>
          <cell r="Q54">
            <v>173</v>
          </cell>
          <cell r="R54">
            <v>46</v>
          </cell>
          <cell r="S54">
            <v>244</v>
          </cell>
          <cell r="T54">
            <v>117</v>
          </cell>
          <cell r="U54">
            <v>99</v>
          </cell>
          <cell r="V54">
            <v>2350</v>
          </cell>
          <cell r="W54">
            <v>874</v>
          </cell>
          <cell r="X54">
            <v>550</v>
          </cell>
          <cell r="Y54">
            <v>220</v>
          </cell>
          <cell r="AE54">
            <v>1.4292452588165407</v>
          </cell>
          <cell r="AF54">
            <v>7710947.808435005</v>
          </cell>
          <cell r="AJ54">
            <v>325</v>
          </cell>
          <cell r="AK54">
            <v>1960</v>
          </cell>
          <cell r="AM54">
            <v>94</v>
          </cell>
          <cell r="AN54">
            <v>0.020115557457735928</v>
          </cell>
          <cell r="AP54">
            <v>0</v>
          </cell>
          <cell r="AQ54">
            <v>11</v>
          </cell>
          <cell r="AS54">
            <v>3</v>
          </cell>
          <cell r="AT54">
            <v>289</v>
          </cell>
          <cell r="AU54">
            <v>867.11</v>
          </cell>
          <cell r="AV54">
            <v>5.389166311079332</v>
          </cell>
          <cell r="AX54">
            <v>232</v>
          </cell>
          <cell r="AY54">
            <v>1191</v>
          </cell>
          <cell r="AZ54">
            <v>0.19479429051217464</v>
          </cell>
          <cell r="BB54">
            <v>0.477716</v>
          </cell>
          <cell r="BC54">
            <v>1393</v>
          </cell>
          <cell r="BD54">
            <v>1537</v>
          </cell>
          <cell r="BE54">
            <v>0.9063109954456734</v>
          </cell>
          <cell r="BG54">
            <v>0</v>
          </cell>
          <cell r="BH54">
            <v>0</v>
          </cell>
          <cell r="BO54">
            <v>46067</v>
          </cell>
          <cell r="BP54">
            <v>-193398.227312003</v>
          </cell>
          <cell r="BR54">
            <v>-40989.04836730845</v>
          </cell>
          <cell r="BS54">
            <v>509443</v>
          </cell>
          <cell r="BT54">
            <v>157472</v>
          </cell>
          <cell r="BU54">
            <v>386498.84245449177</v>
          </cell>
          <cell r="BV54">
            <v>20618.110462585326</v>
          </cell>
          <cell r="BW54">
            <v>40447.19861348784</v>
          </cell>
          <cell r="BX54">
            <v>194577.63640664515</v>
          </cell>
          <cell r="BY54">
            <v>270506.83662957774</v>
          </cell>
          <cell r="BZ54">
            <v>404843.30322021345</v>
          </cell>
          <cell r="CA54">
            <v>122326.54536871142</v>
          </cell>
          <cell r="CC54">
            <v>18621.81460386124</v>
          </cell>
          <cell r="CF54">
            <v>0</v>
          </cell>
          <cell r="CG54">
            <v>3653532.6680495227</v>
          </cell>
          <cell r="CH54">
            <v>9338</v>
          </cell>
          <cell r="CI54">
            <v>4402.057919999992</v>
          </cell>
          <cell r="CJ54">
            <v>15252065.664197307</v>
          </cell>
        </row>
        <row r="55">
          <cell r="B55" t="str">
            <v>Juuka</v>
          </cell>
          <cell r="C55">
            <v>4938</v>
          </cell>
          <cell r="Q55">
            <v>156</v>
          </cell>
          <cell r="R55">
            <v>40</v>
          </cell>
          <cell r="S55">
            <v>252</v>
          </cell>
          <cell r="T55">
            <v>128</v>
          </cell>
          <cell r="U55">
            <v>136</v>
          </cell>
          <cell r="V55">
            <v>2588</v>
          </cell>
          <cell r="W55">
            <v>877</v>
          </cell>
          <cell r="X55">
            <v>544</v>
          </cell>
          <cell r="Y55">
            <v>217</v>
          </cell>
          <cell r="AE55">
            <v>1.8002171385746548</v>
          </cell>
          <cell r="AF55">
            <v>10263162.374027068</v>
          </cell>
          <cell r="AJ55">
            <v>352</v>
          </cell>
          <cell r="AK55">
            <v>2030</v>
          </cell>
          <cell r="AM55">
            <v>101</v>
          </cell>
          <cell r="AN55">
            <v>0.020453624949372216</v>
          </cell>
          <cell r="AP55">
            <v>0</v>
          </cell>
          <cell r="AQ55">
            <v>3</v>
          </cell>
          <cell r="AS55">
            <v>3</v>
          </cell>
          <cell r="AT55">
            <v>211</v>
          </cell>
          <cell r="AU55">
            <v>1501.72</v>
          </cell>
          <cell r="AV55">
            <v>3.2882294968436194</v>
          </cell>
          <cell r="AX55">
            <v>228</v>
          </cell>
          <cell r="AY55">
            <v>1231</v>
          </cell>
          <cell r="AZ55">
            <v>0.1852152721364744</v>
          </cell>
          <cell r="BB55">
            <v>1.082666</v>
          </cell>
          <cell r="BC55">
            <v>1537</v>
          </cell>
          <cell r="BD55">
            <v>1551</v>
          </cell>
          <cell r="BE55">
            <v>0.9909735654416505</v>
          </cell>
          <cell r="BG55">
            <v>0</v>
          </cell>
          <cell r="BH55">
            <v>0</v>
          </cell>
          <cell r="BO55">
            <v>323163</v>
          </cell>
          <cell r="BP55">
            <v>-180780.0038460936</v>
          </cell>
          <cell r="BR55">
            <v>155506.09383029118</v>
          </cell>
          <cell r="BS55">
            <v>547362</v>
          </cell>
          <cell r="BT55">
            <v>154414</v>
          </cell>
          <cell r="BU55">
            <v>415752.7127668068</v>
          </cell>
          <cell r="BV55">
            <v>24771.699430695844</v>
          </cell>
          <cell r="BW55">
            <v>66604.4829469826</v>
          </cell>
          <cell r="BX55">
            <v>225061.96261168466</v>
          </cell>
          <cell r="BY55">
            <v>273299.08005427447</v>
          </cell>
          <cell r="BZ55">
            <v>416617.9246992255</v>
          </cell>
          <cell r="CA55">
            <v>135404.7667914273</v>
          </cell>
          <cell r="CC55">
            <v>38822.141898413305</v>
          </cell>
          <cell r="CF55">
            <v>0</v>
          </cell>
          <cell r="CG55">
            <v>4513105.228167712</v>
          </cell>
          <cell r="CH55">
            <v>-194390</v>
          </cell>
          <cell r="CI55">
            <v>44281.05600000001</v>
          </cell>
          <cell r="CJ55">
            <v>20174474.276418228</v>
          </cell>
        </row>
        <row r="56">
          <cell r="B56" t="str">
            <v>Juupajoki</v>
          </cell>
          <cell r="C56">
            <v>1957</v>
          </cell>
          <cell r="Q56">
            <v>111</v>
          </cell>
          <cell r="R56">
            <v>18</v>
          </cell>
          <cell r="S56">
            <v>128</v>
          </cell>
          <cell r="T56">
            <v>76</v>
          </cell>
          <cell r="U56">
            <v>55</v>
          </cell>
          <cell r="V56">
            <v>1016</v>
          </cell>
          <cell r="W56">
            <v>304</v>
          </cell>
          <cell r="X56">
            <v>175</v>
          </cell>
          <cell r="Y56">
            <v>74</v>
          </cell>
          <cell r="AE56">
            <v>1.0320665552748856</v>
          </cell>
          <cell r="AF56">
            <v>2331866.872720382</v>
          </cell>
          <cell r="AJ56">
            <v>113</v>
          </cell>
          <cell r="AK56">
            <v>878</v>
          </cell>
          <cell r="AM56">
            <v>15</v>
          </cell>
          <cell r="AN56">
            <v>0.007664793050587634</v>
          </cell>
          <cell r="AP56">
            <v>0</v>
          </cell>
          <cell r="AQ56">
            <v>2</v>
          </cell>
          <cell r="AS56">
            <v>0</v>
          </cell>
          <cell r="AT56">
            <v>0</v>
          </cell>
          <cell r="AU56">
            <v>258.5</v>
          </cell>
          <cell r="AV56">
            <v>7.570599613152805</v>
          </cell>
          <cell r="AX56">
            <v>94</v>
          </cell>
          <cell r="AY56">
            <v>532</v>
          </cell>
          <cell r="AZ56">
            <v>0.17669172932330826</v>
          </cell>
          <cell r="BB56">
            <v>0</v>
          </cell>
          <cell r="BC56">
            <v>758</v>
          </cell>
          <cell r="BD56">
            <v>739</v>
          </cell>
          <cell r="BE56">
            <v>1.0257104194857916</v>
          </cell>
          <cell r="BG56">
            <v>0</v>
          </cell>
          <cell r="BH56">
            <v>0</v>
          </cell>
          <cell r="BO56">
            <v>74543</v>
          </cell>
          <cell r="BP56">
            <v>-85483.46730961582</v>
          </cell>
          <cell r="BR56">
            <v>63092.34340299107</v>
          </cell>
          <cell r="BS56">
            <v>184962</v>
          </cell>
          <cell r="BT56">
            <v>59201</v>
          </cell>
          <cell r="BU56">
            <v>142388.02164284655</v>
          </cell>
          <cell r="BV56">
            <v>7441.130700675454</v>
          </cell>
          <cell r="BW56">
            <v>16358.817618945292</v>
          </cell>
          <cell r="BX56">
            <v>62158.934686852546</v>
          </cell>
          <cell r="BY56">
            <v>102466.6999239395</v>
          </cell>
          <cell r="BZ56">
            <v>189943.87181631447</v>
          </cell>
          <cell r="CA56">
            <v>45709.12819189026</v>
          </cell>
          <cell r="CC56">
            <v>-5277.876121368623</v>
          </cell>
          <cell r="CF56">
            <v>0</v>
          </cell>
          <cell r="CG56">
            <v>911863.8755695245</v>
          </cell>
          <cell r="CH56">
            <v>-466610</v>
          </cell>
          <cell r="CI56">
            <v>6511.919999999998</v>
          </cell>
          <cell r="CJ56">
            <v>4193069.1653428245</v>
          </cell>
        </row>
        <row r="57">
          <cell r="B57" t="str">
            <v>Juva</v>
          </cell>
          <cell r="C57">
            <v>6421</v>
          </cell>
          <cell r="Q57">
            <v>279</v>
          </cell>
          <cell r="R57">
            <v>39</v>
          </cell>
          <cell r="S57">
            <v>342</v>
          </cell>
          <cell r="T57">
            <v>193</v>
          </cell>
          <cell r="U57">
            <v>204</v>
          </cell>
          <cell r="V57">
            <v>3310</v>
          </cell>
          <cell r="W57">
            <v>1068</v>
          </cell>
          <cell r="X57">
            <v>688</v>
          </cell>
          <cell r="Y57">
            <v>298</v>
          </cell>
          <cell r="AE57">
            <v>1.5922878769670272</v>
          </cell>
          <cell r="AF57">
            <v>11804007.611180838</v>
          </cell>
          <cell r="AJ57">
            <v>323</v>
          </cell>
          <cell r="AK57">
            <v>2791</v>
          </cell>
          <cell r="AM57">
            <v>164</v>
          </cell>
          <cell r="AN57">
            <v>0.02554119296059804</v>
          </cell>
          <cell r="AP57">
            <v>0</v>
          </cell>
          <cell r="AQ57">
            <v>18</v>
          </cell>
          <cell r="AS57">
            <v>0</v>
          </cell>
          <cell r="AT57">
            <v>0</v>
          </cell>
          <cell r="AU57">
            <v>1162.92</v>
          </cell>
          <cell r="AV57">
            <v>5.521446015203109</v>
          </cell>
          <cell r="AX57">
            <v>222</v>
          </cell>
          <cell r="AY57">
            <v>1661</v>
          </cell>
          <cell r="AZ57">
            <v>0.1336544250451535</v>
          </cell>
          <cell r="BB57">
            <v>0.4344</v>
          </cell>
          <cell r="BC57">
            <v>2151</v>
          </cell>
          <cell r="BD57">
            <v>2415</v>
          </cell>
          <cell r="BE57">
            <v>0.8906832298136645</v>
          </cell>
          <cell r="BG57">
            <v>0</v>
          </cell>
          <cell r="BH57">
            <v>0</v>
          </cell>
          <cell r="BO57">
            <v>-95379</v>
          </cell>
          <cell r="BP57">
            <v>-151313.96024619817</v>
          </cell>
          <cell r="BR57">
            <v>90682.62796044722</v>
          </cell>
          <cell r="BS57">
            <v>705473</v>
          </cell>
          <cell r="BT57">
            <v>224298</v>
          </cell>
          <cell r="BU57">
            <v>573341.1841903866</v>
          </cell>
          <cell r="BV57">
            <v>29992.922592651285</v>
          </cell>
          <cell r="BW57">
            <v>63985.8973245744</v>
          </cell>
          <cell r="BX57">
            <v>254616.91607701505</v>
          </cell>
          <cell r="BY57">
            <v>373516.89299610566</v>
          </cell>
          <cell r="BZ57">
            <v>589182.0301147826</v>
          </cell>
          <cell r="CA57">
            <v>195151.42496183366</v>
          </cell>
          <cell r="CC57">
            <v>-46056.889938327506</v>
          </cell>
          <cell r="CF57">
            <v>0</v>
          </cell>
          <cell r="CG57">
            <v>5099394.684893165</v>
          </cell>
          <cell r="CH57">
            <v>-539213</v>
          </cell>
          <cell r="CI57">
            <v>13648.984320000018</v>
          </cell>
          <cell r="CJ57">
            <v>21548816.6847938</v>
          </cell>
        </row>
        <row r="58">
          <cell r="B58" t="str">
            <v>Jyväskylä</v>
          </cell>
          <cell r="C58">
            <v>138850</v>
          </cell>
          <cell r="Q58">
            <v>9042</v>
          </cell>
          <cell r="R58">
            <v>1554</v>
          </cell>
          <cell r="S58">
            <v>8922</v>
          </cell>
          <cell r="T58">
            <v>4019</v>
          </cell>
          <cell r="U58">
            <v>4260</v>
          </cell>
          <cell r="V58">
            <v>86978</v>
          </cell>
          <cell r="W58">
            <v>13846</v>
          </cell>
          <cell r="X58">
            <v>7364</v>
          </cell>
          <cell r="Y58">
            <v>2865</v>
          </cell>
          <cell r="AE58">
            <v>0.9663741125039204</v>
          </cell>
          <cell r="AF58">
            <v>154916042.48555565</v>
          </cell>
          <cell r="AJ58">
            <v>11499</v>
          </cell>
          <cell r="AK58">
            <v>67420</v>
          </cell>
          <cell r="AM58">
            <v>6576</v>
          </cell>
          <cell r="AN58">
            <v>0.047360460929060134</v>
          </cell>
          <cell r="AP58">
            <v>0</v>
          </cell>
          <cell r="AQ58">
            <v>304</v>
          </cell>
          <cell r="AS58">
            <v>3</v>
          </cell>
          <cell r="AT58">
            <v>481</v>
          </cell>
          <cell r="AU58">
            <v>1170.95</v>
          </cell>
          <cell r="AV58">
            <v>118.57893163670524</v>
          </cell>
          <cell r="AX58">
            <v>4071</v>
          </cell>
          <cell r="AY58">
            <v>42804</v>
          </cell>
          <cell r="AZ58">
            <v>0.09510793383795907</v>
          </cell>
          <cell r="BB58">
            <v>0</v>
          </cell>
          <cell r="BC58">
            <v>60223</v>
          </cell>
          <cell r="BD58">
            <v>55973</v>
          </cell>
          <cell r="BE58">
            <v>1.075929465992532</v>
          </cell>
          <cell r="BG58">
            <v>0</v>
          </cell>
          <cell r="BH58">
            <v>12</v>
          </cell>
          <cell r="BO58">
            <v>802550</v>
          </cell>
          <cell r="BP58">
            <v>-9618049.995027937</v>
          </cell>
          <cell r="BR58">
            <v>1194022.427228272</v>
          </cell>
          <cell r="BS58">
            <v>8785583</v>
          </cell>
          <cell r="BT58">
            <v>3161859</v>
          </cell>
          <cell r="BU58">
            <v>7430869.090428259</v>
          </cell>
          <cell r="BV58">
            <v>300591.73226042686</v>
          </cell>
          <cell r="BW58">
            <v>289311.7897391442</v>
          </cell>
          <cell r="BX58">
            <v>3241992.4344182685</v>
          </cell>
          <cell r="BY58">
            <v>6842359.596594489</v>
          </cell>
          <cell r="BZ58">
            <v>9234603.101677883</v>
          </cell>
          <cell r="CA58">
            <v>3555495.819735662</v>
          </cell>
          <cell r="CC58">
            <v>1742652.803527923</v>
          </cell>
          <cell r="CF58">
            <v>0</v>
          </cell>
          <cell r="CG58">
            <v>45356083.63888801</v>
          </cell>
          <cell r="CH58">
            <v>-21287066</v>
          </cell>
          <cell r="CI58">
            <v>-9132131.669472001</v>
          </cell>
          <cell r="CJ58">
            <v>174010280.63316515</v>
          </cell>
        </row>
        <row r="59">
          <cell r="B59" t="str">
            <v>Jämijärvi</v>
          </cell>
          <cell r="C59">
            <v>1915</v>
          </cell>
          <cell r="Q59">
            <v>112</v>
          </cell>
          <cell r="R59">
            <v>20</v>
          </cell>
          <cell r="S59">
            <v>109</v>
          </cell>
          <cell r="T59">
            <v>60</v>
          </cell>
          <cell r="U59">
            <v>78</v>
          </cell>
          <cell r="V59">
            <v>991</v>
          </cell>
          <cell r="W59">
            <v>280</v>
          </cell>
          <cell r="X59">
            <v>168</v>
          </cell>
          <cell r="Y59">
            <v>97</v>
          </cell>
          <cell r="AE59">
            <v>1.0107256865472007</v>
          </cell>
          <cell r="AF59">
            <v>2234638.637993085</v>
          </cell>
          <cell r="AJ59">
            <v>83</v>
          </cell>
          <cell r="AK59">
            <v>834</v>
          </cell>
          <cell r="AM59">
            <v>36</v>
          </cell>
          <cell r="AN59">
            <v>0.018798955613577025</v>
          </cell>
          <cell r="AP59">
            <v>0</v>
          </cell>
          <cell r="AQ59">
            <v>4</v>
          </cell>
          <cell r="AS59">
            <v>0</v>
          </cell>
          <cell r="AT59">
            <v>0</v>
          </cell>
          <cell r="AU59">
            <v>214.35</v>
          </cell>
          <cell r="AV59">
            <v>8.933986470725449</v>
          </cell>
          <cell r="AX59">
            <v>82</v>
          </cell>
          <cell r="AY59">
            <v>495</v>
          </cell>
          <cell r="AZ59">
            <v>0.16565656565656567</v>
          </cell>
          <cell r="BB59">
            <v>0</v>
          </cell>
          <cell r="BC59">
            <v>461</v>
          </cell>
          <cell r="BD59">
            <v>698</v>
          </cell>
          <cell r="BE59">
            <v>0.660458452722063</v>
          </cell>
          <cell r="BG59">
            <v>0</v>
          </cell>
          <cell r="BH59">
            <v>0</v>
          </cell>
          <cell r="BO59">
            <v>110216</v>
          </cell>
          <cell r="BP59">
            <v>-11658.632465752971</v>
          </cell>
          <cell r="BR59">
            <v>3841.2930621225387</v>
          </cell>
          <cell r="BS59">
            <v>217242</v>
          </cell>
          <cell r="BT59">
            <v>62326</v>
          </cell>
          <cell r="BU59">
            <v>163679.80649145006</v>
          </cell>
          <cell r="BV59">
            <v>9322.772986339844</v>
          </cell>
          <cell r="BW59">
            <v>20546.144547529064</v>
          </cell>
          <cell r="BX59">
            <v>83560.39822784677</v>
          </cell>
          <cell r="BY59">
            <v>128322.02545125858</v>
          </cell>
          <cell r="BZ59">
            <v>196867.21888913724</v>
          </cell>
          <cell r="CA59">
            <v>55474.804142205925</v>
          </cell>
          <cell r="CC59">
            <v>-3725.4196630100014</v>
          </cell>
          <cell r="CF59">
            <v>0</v>
          </cell>
          <cell r="CG59">
            <v>1972858.5255739535</v>
          </cell>
          <cell r="CH59">
            <v>-475545</v>
          </cell>
          <cell r="CI59">
            <v>-66421.584</v>
          </cell>
          <cell r="CJ59">
            <v>5497743.853367534</v>
          </cell>
        </row>
        <row r="60">
          <cell r="B60" t="str">
            <v>Jämsä</v>
          </cell>
          <cell r="C60">
            <v>21259</v>
          </cell>
          <cell r="Q60">
            <v>1030</v>
          </cell>
          <cell r="R60">
            <v>208</v>
          </cell>
          <cell r="S60">
            <v>1244</v>
          </cell>
          <cell r="T60">
            <v>691</v>
          </cell>
          <cell r="U60">
            <v>753</v>
          </cell>
          <cell r="V60">
            <v>11284</v>
          </cell>
          <cell r="W60">
            <v>3313</v>
          </cell>
          <cell r="X60">
            <v>1965</v>
          </cell>
          <cell r="Y60">
            <v>771</v>
          </cell>
          <cell r="AE60">
            <v>1.3202387041737746</v>
          </cell>
          <cell r="AF60">
            <v>32404141.108227313</v>
          </cell>
          <cell r="AJ60">
            <v>1643</v>
          </cell>
          <cell r="AK60">
            <v>9586</v>
          </cell>
          <cell r="AM60">
            <v>394</v>
          </cell>
          <cell r="AN60">
            <v>0.018533327061479844</v>
          </cell>
          <cell r="AP60">
            <v>0</v>
          </cell>
          <cell r="AQ60">
            <v>33</v>
          </cell>
          <cell r="AS60">
            <v>0</v>
          </cell>
          <cell r="AT60">
            <v>0</v>
          </cell>
          <cell r="AU60">
            <v>1571.38</v>
          </cell>
          <cell r="AV60">
            <v>13.528872710611054</v>
          </cell>
          <cell r="AX60">
            <v>670</v>
          </cell>
          <cell r="AY60">
            <v>6011</v>
          </cell>
          <cell r="AZ60">
            <v>0.11146231908168358</v>
          </cell>
          <cell r="BB60">
            <v>0</v>
          </cell>
          <cell r="BC60">
            <v>7769</v>
          </cell>
          <cell r="BD60">
            <v>7627</v>
          </cell>
          <cell r="BE60">
            <v>1.0186180673921594</v>
          </cell>
          <cell r="BG60">
            <v>0</v>
          </cell>
          <cell r="BH60">
            <v>1</v>
          </cell>
          <cell r="BO60">
            <v>679529</v>
          </cell>
          <cell r="BP60">
            <v>-916621.5239076568</v>
          </cell>
          <cell r="BR60">
            <v>-265582.5474530235</v>
          </cell>
          <cell r="BS60">
            <v>1709403</v>
          </cell>
          <cell r="BT60">
            <v>519708</v>
          </cell>
          <cell r="BU60">
            <v>1219725.933246363</v>
          </cell>
          <cell r="BV60">
            <v>52030.81360531352</v>
          </cell>
          <cell r="BW60">
            <v>106519.75003969</v>
          </cell>
          <cell r="BX60">
            <v>662484.2833680044</v>
          </cell>
          <cell r="BY60">
            <v>949791.640446603</v>
          </cell>
          <cell r="BZ60">
            <v>1573152.60032277</v>
          </cell>
          <cell r="CA60">
            <v>463806.8679394927</v>
          </cell>
          <cell r="CC60">
            <v>64844.726942492125</v>
          </cell>
          <cell r="CF60">
            <v>0</v>
          </cell>
          <cell r="CG60">
            <v>2629096.625108576</v>
          </cell>
          <cell r="CH60">
            <v>-1889961</v>
          </cell>
          <cell r="CI60">
            <v>-89981.71055999992</v>
          </cell>
          <cell r="CJ60">
            <v>42141669.08169689</v>
          </cell>
        </row>
        <row r="61">
          <cell r="B61" t="str">
            <v>Järvenpää</v>
          </cell>
          <cell r="C61">
            <v>41529</v>
          </cell>
          <cell r="Q61">
            <v>2922</v>
          </cell>
          <cell r="R61">
            <v>494</v>
          </cell>
          <cell r="S61">
            <v>2956</v>
          </cell>
          <cell r="T61">
            <v>1349</v>
          </cell>
          <cell r="U61">
            <v>1495</v>
          </cell>
          <cell r="V61">
            <v>25369</v>
          </cell>
          <cell r="W61">
            <v>4406</v>
          </cell>
          <cell r="X61">
            <v>1928</v>
          </cell>
          <cell r="Y61">
            <v>610</v>
          </cell>
          <cell r="AE61">
            <v>0.8519685279795225</v>
          </cell>
          <cell r="AF61">
            <v>40848888.89475386</v>
          </cell>
          <cell r="AJ61">
            <v>2273</v>
          </cell>
          <cell r="AK61">
            <v>21230</v>
          </cell>
          <cell r="AM61">
            <v>2105</v>
          </cell>
          <cell r="AN61">
            <v>0.05068747140552385</v>
          </cell>
          <cell r="AP61">
            <v>0</v>
          </cell>
          <cell r="AQ61">
            <v>403</v>
          </cell>
          <cell r="AS61">
            <v>0</v>
          </cell>
          <cell r="AT61">
            <v>0</v>
          </cell>
          <cell r="AU61">
            <v>37.54</v>
          </cell>
          <cell r="AV61">
            <v>1106.259989344699</v>
          </cell>
          <cell r="AX61">
            <v>2054</v>
          </cell>
          <cell r="AY61">
            <v>14152</v>
          </cell>
          <cell r="AZ61">
            <v>0.14513849632560769</v>
          </cell>
          <cell r="BB61">
            <v>0</v>
          </cell>
          <cell r="BC61">
            <v>12238</v>
          </cell>
          <cell r="BD61">
            <v>19096</v>
          </cell>
          <cell r="BE61">
            <v>0.6408671973188103</v>
          </cell>
          <cell r="BG61">
            <v>0</v>
          </cell>
          <cell r="BH61">
            <v>2</v>
          </cell>
          <cell r="BO61">
            <v>-411492</v>
          </cell>
          <cell r="BP61">
            <v>-3546579.1833050856</v>
          </cell>
          <cell r="BR61">
            <v>6565.417614400387</v>
          </cell>
          <cell r="BS61">
            <v>2359895</v>
          </cell>
          <cell r="BT61">
            <v>788024</v>
          </cell>
          <cell r="BU61">
            <v>1560793.0796292792</v>
          </cell>
          <cell r="BV61">
            <v>16432.02133447396</v>
          </cell>
          <cell r="BW61">
            <v>-52180.45663947103</v>
          </cell>
          <cell r="BX61">
            <v>532891.3765182814</v>
          </cell>
          <cell r="BY61">
            <v>1745645.3373874046</v>
          </cell>
          <cell r="BZ61">
            <v>2615186.796961021</v>
          </cell>
          <cell r="CA61">
            <v>832380.7624925362</v>
          </cell>
          <cell r="CC61">
            <v>185904.92260215647</v>
          </cell>
          <cell r="CF61">
            <v>0</v>
          </cell>
          <cell r="CG61">
            <v>-5426595.668831927</v>
          </cell>
          <cell r="CH61">
            <v>-365174</v>
          </cell>
          <cell r="CI61">
            <v>-1030654.60224</v>
          </cell>
          <cell r="CJ61">
            <v>27615744.060575653</v>
          </cell>
        </row>
        <row r="62">
          <cell r="B62" t="str">
            <v>Kaarina</v>
          </cell>
          <cell r="C62">
            <v>32738</v>
          </cell>
          <cell r="Q62">
            <v>2377</v>
          </cell>
          <cell r="R62">
            <v>478</v>
          </cell>
          <cell r="S62">
            <v>2609</v>
          </cell>
          <cell r="T62">
            <v>1193</v>
          </cell>
          <cell r="U62">
            <v>1224</v>
          </cell>
          <cell r="V62">
            <v>18358</v>
          </cell>
          <cell r="W62">
            <v>3897</v>
          </cell>
          <cell r="X62">
            <v>1955</v>
          </cell>
          <cell r="Y62">
            <v>647</v>
          </cell>
          <cell r="AE62">
            <v>0.7924707204744788</v>
          </cell>
          <cell r="AF62">
            <v>29953018.310131937</v>
          </cell>
          <cell r="AJ62">
            <v>1519</v>
          </cell>
          <cell r="AK62">
            <v>15533</v>
          </cell>
          <cell r="AM62">
            <v>1380</v>
          </cell>
          <cell r="AN62">
            <v>0.04215284989919971</v>
          </cell>
          <cell r="AP62">
            <v>0</v>
          </cell>
          <cell r="AQ62">
            <v>1424</v>
          </cell>
          <cell r="AS62">
            <v>3</v>
          </cell>
          <cell r="AT62">
            <v>252</v>
          </cell>
          <cell r="AU62">
            <v>150.43</v>
          </cell>
          <cell r="AV62">
            <v>217.6294622083361</v>
          </cell>
          <cell r="AX62">
            <v>1273</v>
          </cell>
          <cell r="AY62">
            <v>11330</v>
          </cell>
          <cell r="AZ62">
            <v>0.11235657546337158</v>
          </cell>
          <cell r="BB62">
            <v>0</v>
          </cell>
          <cell r="BC62">
            <v>8940</v>
          </cell>
          <cell r="BD62">
            <v>13975</v>
          </cell>
          <cell r="BE62">
            <v>0.6397137745974956</v>
          </cell>
          <cell r="BG62">
            <v>0</v>
          </cell>
          <cell r="BH62">
            <v>0</v>
          </cell>
          <cell r="BO62">
            <v>-258828</v>
          </cell>
          <cell r="BP62">
            <v>-1021552.2038389483</v>
          </cell>
          <cell r="BR62">
            <v>-589213.1656560749</v>
          </cell>
          <cell r="BS62">
            <v>1895488</v>
          </cell>
          <cell r="BT62">
            <v>618556</v>
          </cell>
          <cell r="BU62">
            <v>1109986.7560428085</v>
          </cell>
          <cell r="BV62">
            <v>-1846.6552465841792</v>
          </cell>
          <cell r="BW62">
            <v>-517236.3332715238</v>
          </cell>
          <cell r="BX62">
            <v>530666.280176738</v>
          </cell>
          <cell r="BY62">
            <v>1161563.2820562536</v>
          </cell>
          <cell r="BZ62">
            <v>2246161.297196478</v>
          </cell>
          <cell r="CA62">
            <v>554637.8307877718</v>
          </cell>
          <cell r="CC62">
            <v>-42342.1741211786</v>
          </cell>
          <cell r="CF62">
            <v>0</v>
          </cell>
          <cell r="CG62">
            <v>-3339643.903589024</v>
          </cell>
          <cell r="CH62">
            <v>-2193384</v>
          </cell>
          <cell r="CI62">
            <v>-1786764.0525119996</v>
          </cell>
          <cell r="CJ62">
            <v>28131328.73070962</v>
          </cell>
        </row>
        <row r="63">
          <cell r="B63" t="str">
            <v>Kaavi</v>
          </cell>
          <cell r="C63">
            <v>3154</v>
          </cell>
          <cell r="Q63">
            <v>153</v>
          </cell>
          <cell r="R63">
            <v>28</v>
          </cell>
          <cell r="S63">
            <v>169</v>
          </cell>
          <cell r="T63">
            <v>101</v>
          </cell>
          <cell r="U63">
            <v>105</v>
          </cell>
          <cell r="V63">
            <v>1592</v>
          </cell>
          <cell r="W63">
            <v>511</v>
          </cell>
          <cell r="X63">
            <v>350</v>
          </cell>
          <cell r="Y63">
            <v>145</v>
          </cell>
          <cell r="AE63">
            <v>2.027652625103721</v>
          </cell>
          <cell r="AF63">
            <v>7383469.166713191</v>
          </cell>
          <cell r="AJ63">
            <v>209</v>
          </cell>
          <cell r="AK63">
            <v>1207</v>
          </cell>
          <cell r="AM63">
            <v>62</v>
          </cell>
          <cell r="AN63">
            <v>0.019657577679137603</v>
          </cell>
          <cell r="AP63">
            <v>0</v>
          </cell>
          <cell r="AQ63">
            <v>1</v>
          </cell>
          <cell r="AS63">
            <v>0</v>
          </cell>
          <cell r="AT63">
            <v>0</v>
          </cell>
          <cell r="AU63">
            <v>674.01</v>
          </cell>
          <cell r="AV63">
            <v>4.679455794424415</v>
          </cell>
          <cell r="AX63">
            <v>165</v>
          </cell>
          <cell r="AY63">
            <v>828</v>
          </cell>
          <cell r="AZ63">
            <v>0.19927536231884058</v>
          </cell>
          <cell r="BB63">
            <v>0.230133</v>
          </cell>
          <cell r="BC63">
            <v>915</v>
          </cell>
          <cell r="BD63">
            <v>947</v>
          </cell>
          <cell r="BE63">
            <v>0.9662090813093981</v>
          </cell>
          <cell r="BG63">
            <v>0</v>
          </cell>
          <cell r="BH63">
            <v>0</v>
          </cell>
          <cell r="BO63">
            <v>-75363</v>
          </cell>
          <cell r="BP63">
            <v>-105694.30531162798</v>
          </cell>
          <cell r="BR63">
            <v>-95514.19307007454</v>
          </cell>
          <cell r="BS63">
            <v>355721</v>
          </cell>
          <cell r="BT63">
            <v>98791</v>
          </cell>
          <cell r="BU63">
            <v>249680.168300314</v>
          </cell>
          <cell r="BV63">
            <v>13431.18733569948</v>
          </cell>
          <cell r="BW63">
            <v>37694.39862510979</v>
          </cell>
          <cell r="BX63">
            <v>138561.89410991914</v>
          </cell>
          <cell r="BY63">
            <v>169510.2915271634</v>
          </cell>
          <cell r="BZ63">
            <v>257725.92299652047</v>
          </cell>
          <cell r="CA63">
            <v>73820.34447128476</v>
          </cell>
          <cell r="CC63">
            <v>-10263.528033585499</v>
          </cell>
          <cell r="CF63">
            <v>0</v>
          </cell>
          <cell r="CG63">
            <v>3441883.8375378833</v>
          </cell>
          <cell r="CH63">
            <v>-550850</v>
          </cell>
          <cell r="CI63">
            <v>-1083192.7728000002</v>
          </cell>
          <cell r="CJ63">
            <v>12968533.161024142</v>
          </cell>
        </row>
        <row r="64">
          <cell r="B64" t="str">
            <v>Kajaani</v>
          </cell>
          <cell r="C64">
            <v>37521</v>
          </cell>
          <cell r="Q64">
            <v>2343</v>
          </cell>
          <cell r="R64">
            <v>426</v>
          </cell>
          <cell r="S64">
            <v>2469</v>
          </cell>
          <cell r="T64">
            <v>1174</v>
          </cell>
          <cell r="U64">
            <v>1268</v>
          </cell>
          <cell r="V64">
            <v>21895</v>
          </cell>
          <cell r="W64">
            <v>4358</v>
          </cell>
          <cell r="X64">
            <v>2583</v>
          </cell>
          <cell r="Y64">
            <v>1005</v>
          </cell>
          <cell r="AE64">
            <v>1.2590892065216797</v>
          </cell>
          <cell r="AF64">
            <v>54542636.59169903</v>
          </cell>
          <cell r="AJ64">
            <v>2505</v>
          </cell>
          <cell r="AK64">
            <v>17524</v>
          </cell>
          <cell r="AM64">
            <v>1241</v>
          </cell>
          <cell r="AN64">
            <v>0.033074811438927536</v>
          </cell>
          <cell r="AP64">
            <v>0</v>
          </cell>
          <cell r="AQ64">
            <v>38</v>
          </cell>
          <cell r="AS64">
            <v>0</v>
          </cell>
          <cell r="AT64">
            <v>0</v>
          </cell>
          <cell r="AU64">
            <v>1834.77</v>
          </cell>
          <cell r="AV64">
            <v>20.44997465622394</v>
          </cell>
          <cell r="AX64">
            <v>1042</v>
          </cell>
          <cell r="AY64">
            <v>10767</v>
          </cell>
          <cell r="AZ64">
            <v>0.09677718956069471</v>
          </cell>
          <cell r="BB64">
            <v>0.109183</v>
          </cell>
          <cell r="BC64">
            <v>15137</v>
          </cell>
          <cell r="BD64">
            <v>14448</v>
          </cell>
          <cell r="BE64">
            <v>1.047688261351052</v>
          </cell>
          <cell r="BG64">
            <v>0</v>
          </cell>
          <cell r="BH64">
            <v>2</v>
          </cell>
          <cell r="BO64">
            <v>1371592</v>
          </cell>
          <cell r="BP64">
            <v>-1712916.621395944</v>
          </cell>
          <cell r="BR64">
            <v>-536331.1401641965</v>
          </cell>
          <cell r="BS64">
            <v>2592766</v>
          </cell>
          <cell r="BT64">
            <v>851137</v>
          </cell>
          <cell r="BU64">
            <v>1854193.7933830146</v>
          </cell>
          <cell r="BV64">
            <v>75734.94462794969</v>
          </cell>
          <cell r="BW64">
            <v>347880.491883763</v>
          </cell>
          <cell r="BX64">
            <v>1027227.4196650238</v>
          </cell>
          <cell r="BY64">
            <v>1791204.8751561167</v>
          </cell>
          <cell r="BZ64">
            <v>2813546.3021177156</v>
          </cell>
          <cell r="CA64">
            <v>835976.783384323</v>
          </cell>
          <cell r="CC64">
            <v>217453.75057552074</v>
          </cell>
          <cell r="CF64">
            <v>0</v>
          </cell>
          <cell r="CG64">
            <v>15350319.868190475</v>
          </cell>
          <cell r="CH64">
            <v>23272095</v>
          </cell>
          <cell r="CI64">
            <v>-45896.012159999984</v>
          </cell>
          <cell r="CJ64">
            <v>102123755.85318759</v>
          </cell>
        </row>
        <row r="65">
          <cell r="B65" t="str">
            <v>Kalajoki</v>
          </cell>
          <cell r="C65">
            <v>12586</v>
          </cell>
          <cell r="Q65">
            <v>877</v>
          </cell>
          <cell r="R65">
            <v>158</v>
          </cell>
          <cell r="S65">
            <v>1001</v>
          </cell>
          <cell r="T65">
            <v>484</v>
          </cell>
          <cell r="U65">
            <v>453</v>
          </cell>
          <cell r="V65">
            <v>6678</v>
          </cell>
          <cell r="W65">
            <v>1642</v>
          </cell>
          <cell r="X65">
            <v>904</v>
          </cell>
          <cell r="Y65">
            <v>389</v>
          </cell>
          <cell r="AE65">
            <v>1.0246955188507316</v>
          </cell>
          <cell r="AF65">
            <v>14889763.054928761</v>
          </cell>
          <cell r="AJ65">
            <v>591</v>
          </cell>
          <cell r="AK65">
            <v>5666</v>
          </cell>
          <cell r="AM65">
            <v>246</v>
          </cell>
          <cell r="AN65">
            <v>0.019545526775782616</v>
          </cell>
          <cell r="AP65">
            <v>0</v>
          </cell>
          <cell r="AQ65">
            <v>47</v>
          </cell>
          <cell r="AS65">
            <v>0</v>
          </cell>
          <cell r="AT65">
            <v>0</v>
          </cell>
          <cell r="AU65">
            <v>922.93</v>
          </cell>
          <cell r="AV65">
            <v>13.637003889785792</v>
          </cell>
          <cell r="AX65">
            <v>466</v>
          </cell>
          <cell r="AY65">
            <v>3599</v>
          </cell>
          <cell r="AZ65">
            <v>0.12948041122534037</v>
          </cell>
          <cell r="BB65">
            <v>0</v>
          </cell>
          <cell r="BC65">
            <v>4541</v>
          </cell>
          <cell r="BD65">
            <v>4899</v>
          </cell>
          <cell r="BE65">
            <v>0.9269238620126556</v>
          </cell>
          <cell r="BG65">
            <v>0</v>
          </cell>
          <cell r="BH65">
            <v>1</v>
          </cell>
          <cell r="BO65">
            <v>27931</v>
          </cell>
          <cell r="BP65">
            <v>-262918.97619794763</v>
          </cell>
          <cell r="BR65">
            <v>174079.73907664046</v>
          </cell>
          <cell r="BS65">
            <v>1129537</v>
          </cell>
          <cell r="BT65">
            <v>361572</v>
          </cell>
          <cell r="BU65">
            <v>874686.7781186404</v>
          </cell>
          <cell r="BV65">
            <v>40153.21745856467</v>
          </cell>
          <cell r="BW65">
            <v>-24432.856551359495</v>
          </cell>
          <cell r="BX65">
            <v>371268.24533248646</v>
          </cell>
          <cell r="BY65">
            <v>697889.440491932</v>
          </cell>
          <cell r="BZ65">
            <v>1075183.5111417584</v>
          </cell>
          <cell r="CA65">
            <v>341540.5014360135</v>
          </cell>
          <cell r="CC65">
            <v>-18623.43962822322</v>
          </cell>
          <cell r="CF65">
            <v>0</v>
          </cell>
          <cell r="CG65">
            <v>9245728.627128005</v>
          </cell>
          <cell r="CH65">
            <v>-709149</v>
          </cell>
          <cell r="CI65">
            <v>21398.16912</v>
          </cell>
          <cell r="CJ65">
            <v>31023471.58591661</v>
          </cell>
        </row>
        <row r="66">
          <cell r="B66" t="str">
            <v>Kangasala</v>
          </cell>
          <cell r="C66">
            <v>31190</v>
          </cell>
          <cell r="Q66">
            <v>2337</v>
          </cell>
          <cell r="R66">
            <v>442</v>
          </cell>
          <cell r="S66">
            <v>2719</v>
          </cell>
          <cell r="T66">
            <v>1192</v>
          </cell>
          <cell r="U66">
            <v>1087</v>
          </cell>
          <cell r="V66">
            <v>17473</v>
          </cell>
          <cell r="W66">
            <v>3408</v>
          </cell>
          <cell r="X66">
            <v>1886</v>
          </cell>
          <cell r="Y66">
            <v>646</v>
          </cell>
          <cell r="AE66">
            <v>0.8694732007029541</v>
          </cell>
          <cell r="AF66">
            <v>31309547.976572465</v>
          </cell>
          <cell r="AJ66">
            <v>1844</v>
          </cell>
          <cell r="AK66">
            <v>14910</v>
          </cell>
          <cell r="AM66">
            <v>643</v>
          </cell>
          <cell r="AN66">
            <v>0.02061558191728118</v>
          </cell>
          <cell r="AP66">
            <v>0</v>
          </cell>
          <cell r="AQ66">
            <v>71</v>
          </cell>
          <cell r="AS66">
            <v>0</v>
          </cell>
          <cell r="AT66">
            <v>0</v>
          </cell>
          <cell r="AU66">
            <v>658.08</v>
          </cell>
          <cell r="AV66">
            <v>47.39545344031121</v>
          </cell>
          <cell r="AX66">
            <v>917</v>
          </cell>
          <cell r="AY66">
            <v>10698</v>
          </cell>
          <cell r="AZ66">
            <v>0.08571695644045615</v>
          </cell>
          <cell r="BB66">
            <v>0</v>
          </cell>
          <cell r="BC66">
            <v>8432</v>
          </cell>
          <cell r="BD66">
            <v>12971</v>
          </cell>
          <cell r="BE66">
            <v>0.6500655307994757</v>
          </cell>
          <cell r="BG66">
            <v>0</v>
          </cell>
          <cell r="BH66">
            <v>1</v>
          </cell>
          <cell r="BO66">
            <v>273558</v>
          </cell>
          <cell r="BP66">
            <v>-826255.6549669127</v>
          </cell>
          <cell r="BR66">
            <v>-235774.60303405012</v>
          </cell>
          <cell r="BS66">
            <v>2052330</v>
          </cell>
          <cell r="BT66">
            <v>652472</v>
          </cell>
          <cell r="BU66">
            <v>1279438.3668590477</v>
          </cell>
          <cell r="BV66">
            <v>18609.676418183368</v>
          </cell>
          <cell r="BW66">
            <v>58558.191724880795</v>
          </cell>
          <cell r="BX66">
            <v>669339.416188655</v>
          </cell>
          <cell r="BY66">
            <v>1323883.3820436788</v>
          </cell>
          <cell r="BZ66">
            <v>2274364.3120675283</v>
          </cell>
          <cell r="CA66">
            <v>569612.1484228717</v>
          </cell>
          <cell r="CC66">
            <v>156482.2637829409</v>
          </cell>
          <cell r="CF66">
            <v>0</v>
          </cell>
          <cell r="CG66">
            <v>1824057.0945523689</v>
          </cell>
          <cell r="CH66">
            <v>-3868164</v>
          </cell>
          <cell r="CI66">
            <v>-968749.685952</v>
          </cell>
          <cell r="CJ66">
            <v>37530917.491370045</v>
          </cell>
        </row>
        <row r="67">
          <cell r="B67" t="str">
            <v>Kangasniemi</v>
          </cell>
          <cell r="C67">
            <v>5603</v>
          </cell>
          <cell r="Q67">
            <v>243</v>
          </cell>
          <cell r="R67">
            <v>46</v>
          </cell>
          <cell r="S67">
            <v>301</v>
          </cell>
          <cell r="T67">
            <v>140</v>
          </cell>
          <cell r="U67">
            <v>150</v>
          </cell>
          <cell r="V67">
            <v>2784</v>
          </cell>
          <cell r="W67">
            <v>1028</v>
          </cell>
          <cell r="X67">
            <v>655</v>
          </cell>
          <cell r="Y67">
            <v>256</v>
          </cell>
          <cell r="AE67">
            <v>1.5429264908956863</v>
          </cell>
          <cell r="AF67">
            <v>9980931.625353863</v>
          </cell>
          <cell r="AJ67">
            <v>320</v>
          </cell>
          <cell r="AK67">
            <v>2281</v>
          </cell>
          <cell r="AM67">
            <v>81</v>
          </cell>
          <cell r="AN67">
            <v>0.01445654113867571</v>
          </cell>
          <cell r="AP67">
            <v>0</v>
          </cell>
          <cell r="AQ67">
            <v>6</v>
          </cell>
          <cell r="AS67">
            <v>0</v>
          </cell>
          <cell r="AT67">
            <v>0</v>
          </cell>
          <cell r="AU67">
            <v>1068.85</v>
          </cell>
          <cell r="AV67">
            <v>5.242082612153249</v>
          </cell>
          <cell r="AX67">
            <v>215</v>
          </cell>
          <cell r="AY67">
            <v>1418</v>
          </cell>
          <cell r="AZ67">
            <v>0.15162200282087446</v>
          </cell>
          <cell r="BB67">
            <v>0.554466</v>
          </cell>
          <cell r="BC67">
            <v>1711</v>
          </cell>
          <cell r="BD67">
            <v>1896</v>
          </cell>
          <cell r="BE67">
            <v>0.9024261603375527</v>
          </cell>
          <cell r="BG67">
            <v>0</v>
          </cell>
          <cell r="BH67">
            <v>0</v>
          </cell>
          <cell r="BO67">
            <v>138646</v>
          </cell>
          <cell r="BP67">
            <v>-109487.7564941541</v>
          </cell>
          <cell r="BR67">
            <v>104150.07537831739</v>
          </cell>
          <cell r="BS67">
            <v>651314</v>
          </cell>
          <cell r="BT67">
            <v>187331</v>
          </cell>
          <cell r="BU67">
            <v>420197.3912115596</v>
          </cell>
          <cell r="BV67">
            <v>23328.6713788262</v>
          </cell>
          <cell r="BW67">
            <v>53778.54215605336</v>
          </cell>
          <cell r="BX67">
            <v>224519.7381976081</v>
          </cell>
          <cell r="BY67">
            <v>316250.0427699233</v>
          </cell>
          <cell r="BZ67">
            <v>487700.4287774703</v>
          </cell>
          <cell r="CA67">
            <v>147284.1095061954</v>
          </cell>
          <cell r="CC67">
            <v>-65631.13095753879</v>
          </cell>
          <cell r="CF67">
            <v>0</v>
          </cell>
          <cell r="CG67">
            <v>3822502.3160440023</v>
          </cell>
          <cell r="CH67">
            <v>-527912</v>
          </cell>
          <cell r="CI67">
            <v>-126357.29567999998</v>
          </cell>
          <cell r="CJ67">
            <v>18091736.07909518</v>
          </cell>
        </row>
        <row r="68">
          <cell r="B68" t="str">
            <v>Kankaanpää</v>
          </cell>
          <cell r="C68">
            <v>11637</v>
          </cell>
          <cell r="Q68">
            <v>708</v>
          </cell>
          <cell r="R68">
            <v>110</v>
          </cell>
          <cell r="S68">
            <v>698</v>
          </cell>
          <cell r="T68">
            <v>343</v>
          </cell>
          <cell r="U68">
            <v>391</v>
          </cell>
          <cell r="V68">
            <v>6510</v>
          </cell>
          <cell r="W68">
            <v>1616</v>
          </cell>
          <cell r="X68">
            <v>923</v>
          </cell>
          <cell r="Y68">
            <v>338</v>
          </cell>
          <cell r="AE68">
            <v>1.0811830301315624</v>
          </cell>
          <cell r="AF68">
            <v>14525981.182842173</v>
          </cell>
          <cell r="AJ68">
            <v>655</v>
          </cell>
          <cell r="AK68">
            <v>5383</v>
          </cell>
          <cell r="AM68">
            <v>296</v>
          </cell>
          <cell r="AN68">
            <v>0.025436108962791096</v>
          </cell>
          <cell r="AP68">
            <v>0</v>
          </cell>
          <cell r="AQ68">
            <v>12</v>
          </cell>
          <cell r="AS68">
            <v>0</v>
          </cell>
          <cell r="AT68">
            <v>0</v>
          </cell>
          <cell r="AU68">
            <v>689.41</v>
          </cell>
          <cell r="AV68">
            <v>16.879650715829477</v>
          </cell>
          <cell r="AX68">
            <v>515</v>
          </cell>
          <cell r="AY68">
            <v>3296</v>
          </cell>
          <cell r="AZ68">
            <v>0.15625</v>
          </cell>
          <cell r="BB68">
            <v>0</v>
          </cell>
          <cell r="BC68">
            <v>5103</v>
          </cell>
          <cell r="BD68">
            <v>4519</v>
          </cell>
          <cell r="BE68">
            <v>1.1292321310024342</v>
          </cell>
          <cell r="BG68">
            <v>0</v>
          </cell>
          <cell r="BH68">
            <v>0</v>
          </cell>
          <cell r="BO68">
            <v>376644</v>
          </cell>
          <cell r="BP68">
            <v>-280449.8655916517</v>
          </cell>
          <cell r="BR68">
            <v>366490.2791329548</v>
          </cell>
          <cell r="BS68">
            <v>1057264</v>
          </cell>
          <cell r="BT68">
            <v>346030</v>
          </cell>
          <cell r="BU68">
            <v>864422.5563986355</v>
          </cell>
          <cell r="BV68">
            <v>42245.25755368333</v>
          </cell>
          <cell r="BW68">
            <v>88537.4090538738</v>
          </cell>
          <cell r="BX68">
            <v>399714.71127646166</v>
          </cell>
          <cell r="BY68">
            <v>641321.649444843</v>
          </cell>
          <cell r="BZ68">
            <v>977715.8377379086</v>
          </cell>
          <cell r="CA68">
            <v>303463.1997737731</v>
          </cell>
          <cell r="CC68">
            <v>-6797.615063499135</v>
          </cell>
          <cell r="CF68">
            <v>0</v>
          </cell>
          <cell r="CG68">
            <v>7416091.790184189</v>
          </cell>
          <cell r="CH68">
            <v>813569</v>
          </cell>
          <cell r="CI68">
            <v>242699.25840000002</v>
          </cell>
          <cell r="CJ68">
            <v>27272189.129458915</v>
          </cell>
        </row>
        <row r="69">
          <cell r="B69" t="str">
            <v>Kannonkoski</v>
          </cell>
          <cell r="C69">
            <v>1424</v>
          </cell>
          <cell r="Q69">
            <v>54</v>
          </cell>
          <cell r="R69">
            <v>17</v>
          </cell>
          <cell r="S69">
            <v>88</v>
          </cell>
          <cell r="T69">
            <v>50</v>
          </cell>
          <cell r="U69">
            <v>46</v>
          </cell>
          <cell r="V69">
            <v>701</v>
          </cell>
          <cell r="W69">
            <v>235</v>
          </cell>
          <cell r="X69">
            <v>163</v>
          </cell>
          <cell r="Y69">
            <v>70</v>
          </cell>
          <cell r="AE69">
            <v>1.652846937807275</v>
          </cell>
          <cell r="AF69">
            <v>2717364.1981518455</v>
          </cell>
          <cell r="AJ69">
            <v>110</v>
          </cell>
          <cell r="AK69">
            <v>591</v>
          </cell>
          <cell r="AM69">
            <v>20</v>
          </cell>
          <cell r="AN69">
            <v>0.014044943820224719</v>
          </cell>
          <cell r="AP69">
            <v>0</v>
          </cell>
          <cell r="AQ69">
            <v>1</v>
          </cell>
          <cell r="AS69">
            <v>0</v>
          </cell>
          <cell r="AT69">
            <v>0</v>
          </cell>
          <cell r="AU69">
            <v>445</v>
          </cell>
          <cell r="AV69">
            <v>3.2</v>
          </cell>
          <cell r="AX69">
            <v>67</v>
          </cell>
          <cell r="AY69">
            <v>356</v>
          </cell>
          <cell r="AZ69">
            <v>0.18820224719101122</v>
          </cell>
          <cell r="BB69">
            <v>0.94145</v>
          </cell>
          <cell r="BC69">
            <v>403</v>
          </cell>
          <cell r="BD69">
            <v>449</v>
          </cell>
          <cell r="BE69">
            <v>0.8975501113585747</v>
          </cell>
          <cell r="BG69">
            <v>0</v>
          </cell>
          <cell r="BH69">
            <v>0</v>
          </cell>
          <cell r="BO69">
            <v>12874</v>
          </cell>
          <cell r="BP69">
            <v>-29981.450160699373</v>
          </cell>
          <cell r="BR69">
            <v>53822.27823724039</v>
          </cell>
          <cell r="BS69">
            <v>158615</v>
          </cell>
          <cell r="BT69">
            <v>47512</v>
          </cell>
          <cell r="BU69">
            <v>119051.56090819609</v>
          </cell>
          <cell r="BV69">
            <v>7616.3543238918255</v>
          </cell>
          <cell r="BW69">
            <v>21503.490366428287</v>
          </cell>
          <cell r="BX69">
            <v>69878.34002194715</v>
          </cell>
          <cell r="BY69">
            <v>85699.80887111144</v>
          </cell>
          <cell r="BZ69">
            <v>125186.9110305073</v>
          </cell>
          <cell r="CA69">
            <v>40962.804342577336</v>
          </cell>
          <cell r="CC69">
            <v>4202.1696548657055</v>
          </cell>
          <cell r="CF69">
            <v>137125.79026237782</v>
          </cell>
          <cell r="CG69">
            <v>1441922.8247961907</v>
          </cell>
          <cell r="CH69">
            <v>-307891</v>
          </cell>
          <cell r="CI69">
            <v>-10419.072</v>
          </cell>
          <cell r="CJ69">
            <v>5871955.959458186</v>
          </cell>
        </row>
        <row r="70">
          <cell r="B70" t="str">
            <v>Kannus</v>
          </cell>
          <cell r="C70">
            <v>5578</v>
          </cell>
          <cell r="Q70">
            <v>418</v>
          </cell>
          <cell r="R70">
            <v>76</v>
          </cell>
          <cell r="S70">
            <v>405</v>
          </cell>
          <cell r="T70">
            <v>221</v>
          </cell>
          <cell r="U70">
            <v>221</v>
          </cell>
          <cell r="V70">
            <v>3043</v>
          </cell>
          <cell r="W70">
            <v>669</v>
          </cell>
          <cell r="X70">
            <v>370</v>
          </cell>
          <cell r="Y70">
            <v>155</v>
          </cell>
          <cell r="AE70">
            <v>1.0258443156897394</v>
          </cell>
          <cell r="AF70">
            <v>6606404.914810888</v>
          </cell>
          <cell r="AJ70">
            <v>287</v>
          </cell>
          <cell r="AK70">
            <v>2554</v>
          </cell>
          <cell r="AM70">
            <v>93</v>
          </cell>
          <cell r="AN70">
            <v>0.016672642524202225</v>
          </cell>
          <cell r="AP70">
            <v>0</v>
          </cell>
          <cell r="AQ70">
            <v>22</v>
          </cell>
          <cell r="AS70">
            <v>0</v>
          </cell>
          <cell r="AT70">
            <v>0</v>
          </cell>
          <cell r="AU70">
            <v>468.33</v>
          </cell>
          <cell r="AV70">
            <v>11.910405056263746</v>
          </cell>
          <cell r="AX70">
            <v>255</v>
          </cell>
          <cell r="AY70">
            <v>1567</v>
          </cell>
          <cell r="AZ70">
            <v>0.16273133375877472</v>
          </cell>
          <cell r="BB70">
            <v>0</v>
          </cell>
          <cell r="BC70">
            <v>2187</v>
          </cell>
          <cell r="BD70">
            <v>2190</v>
          </cell>
          <cell r="BE70">
            <v>0.9986301369863013</v>
          </cell>
          <cell r="BG70">
            <v>0</v>
          </cell>
          <cell r="BH70">
            <v>0</v>
          </cell>
          <cell r="BO70">
            <v>-39125</v>
          </cell>
          <cell r="BP70">
            <v>-296543.3674763072</v>
          </cell>
          <cell r="BR70">
            <v>-29314.746329082176</v>
          </cell>
          <cell r="BS70">
            <v>472563</v>
          </cell>
          <cell r="BT70">
            <v>155789</v>
          </cell>
          <cell r="BU70">
            <v>373453.802525867</v>
          </cell>
          <cell r="BV70">
            <v>18040.573836712447</v>
          </cell>
          <cell r="BW70">
            <v>72786.55766004905</v>
          </cell>
          <cell r="BX70">
            <v>176020.8346108859</v>
          </cell>
          <cell r="BY70">
            <v>301129.87290488865</v>
          </cell>
          <cell r="BZ70">
            <v>492919.3720727344</v>
          </cell>
          <cell r="CA70">
            <v>137422.61225023714</v>
          </cell>
          <cell r="CC70">
            <v>-23927.031731544248</v>
          </cell>
          <cell r="CF70">
            <v>0</v>
          </cell>
          <cell r="CG70">
            <v>3971421.3415765846</v>
          </cell>
          <cell r="CH70">
            <v>-102141</v>
          </cell>
          <cell r="CI70">
            <v>-20773.024799999996</v>
          </cell>
          <cell r="CJ70">
            <v>13304643.850621432</v>
          </cell>
        </row>
        <row r="71">
          <cell r="B71" t="str">
            <v>Karijoki</v>
          </cell>
          <cell r="C71">
            <v>1349</v>
          </cell>
          <cell r="Q71">
            <v>63</v>
          </cell>
          <cell r="R71">
            <v>8</v>
          </cell>
          <cell r="S71">
            <v>65</v>
          </cell>
          <cell r="T71">
            <v>38</v>
          </cell>
          <cell r="U71">
            <v>29</v>
          </cell>
          <cell r="V71">
            <v>720</v>
          </cell>
          <cell r="W71">
            <v>194</v>
          </cell>
          <cell r="X71">
            <v>159</v>
          </cell>
          <cell r="Y71">
            <v>73</v>
          </cell>
          <cell r="AE71">
            <v>1.6099698828768514</v>
          </cell>
          <cell r="AF71">
            <v>2507465.2554561673</v>
          </cell>
          <cell r="AJ71">
            <v>63</v>
          </cell>
          <cell r="AK71">
            <v>641</v>
          </cell>
          <cell r="AM71">
            <v>16</v>
          </cell>
          <cell r="AN71">
            <v>0.011860637509266123</v>
          </cell>
          <cell r="AP71">
            <v>0</v>
          </cell>
          <cell r="AQ71">
            <v>23</v>
          </cell>
          <cell r="AS71">
            <v>0</v>
          </cell>
          <cell r="AT71">
            <v>0</v>
          </cell>
          <cell r="AU71">
            <v>185.76</v>
          </cell>
          <cell r="AV71">
            <v>7.262058570198105</v>
          </cell>
          <cell r="AX71">
            <v>63</v>
          </cell>
          <cell r="AY71">
            <v>349</v>
          </cell>
          <cell r="AZ71">
            <v>0.18051575931232092</v>
          </cell>
          <cell r="BB71">
            <v>0.0557</v>
          </cell>
          <cell r="BC71">
            <v>417</v>
          </cell>
          <cell r="BD71">
            <v>528</v>
          </cell>
          <cell r="BE71">
            <v>0.7897727272727273</v>
          </cell>
          <cell r="BG71">
            <v>0</v>
          </cell>
          <cell r="BH71">
            <v>0</v>
          </cell>
          <cell r="BO71">
            <v>-17238</v>
          </cell>
          <cell r="BP71">
            <v>-44338.70998035915</v>
          </cell>
          <cell r="BR71">
            <v>87483.34700512048</v>
          </cell>
          <cell r="BS71">
            <v>162602</v>
          </cell>
          <cell r="BT71">
            <v>51113</v>
          </cell>
          <cell r="BU71">
            <v>118966.60017293353</v>
          </cell>
          <cell r="BV71">
            <v>8090.23369131995</v>
          </cell>
          <cell r="BW71">
            <v>21888.878572067195</v>
          </cell>
          <cell r="BX71">
            <v>65271.60570674855</v>
          </cell>
          <cell r="BY71">
            <v>96252.52713104039</v>
          </cell>
          <cell r="BZ71">
            <v>159066.5523161456</v>
          </cell>
          <cell r="CA71">
            <v>50378.74084016659</v>
          </cell>
          <cell r="CC71">
            <v>-3240.6521807183854</v>
          </cell>
          <cell r="CF71">
            <v>0</v>
          </cell>
          <cell r="CG71">
            <v>1226554.326818182</v>
          </cell>
          <cell r="CH71">
            <v>-312195</v>
          </cell>
          <cell r="CI71">
            <v>-450624.864</v>
          </cell>
          <cell r="CJ71">
            <v>4633852.274029627</v>
          </cell>
        </row>
        <row r="72">
          <cell r="B72" t="str">
            <v>Karkkila</v>
          </cell>
          <cell r="C72">
            <v>8911</v>
          </cell>
          <cell r="Q72">
            <v>526</v>
          </cell>
          <cell r="R72">
            <v>99</v>
          </cell>
          <cell r="S72">
            <v>664</v>
          </cell>
          <cell r="T72">
            <v>315</v>
          </cell>
          <cell r="U72">
            <v>286</v>
          </cell>
          <cell r="V72">
            <v>4908</v>
          </cell>
          <cell r="W72">
            <v>1220</v>
          </cell>
          <cell r="X72">
            <v>584</v>
          </cell>
          <cell r="Y72">
            <v>309</v>
          </cell>
          <cell r="AE72">
            <v>1.0037485159521526</v>
          </cell>
          <cell r="AF72">
            <v>10326581.62520327</v>
          </cell>
          <cell r="AJ72">
            <v>494</v>
          </cell>
          <cell r="AK72">
            <v>4218</v>
          </cell>
          <cell r="AM72">
            <v>459</v>
          </cell>
          <cell r="AN72">
            <v>0.05150937044102794</v>
          </cell>
          <cell r="AP72">
            <v>0</v>
          </cell>
          <cell r="AQ72">
            <v>80</v>
          </cell>
          <cell r="AS72">
            <v>0</v>
          </cell>
          <cell r="AT72">
            <v>0</v>
          </cell>
          <cell r="AU72">
            <v>242.36</v>
          </cell>
          <cell r="AV72">
            <v>36.767618418881</v>
          </cell>
          <cell r="AX72">
            <v>605</v>
          </cell>
          <cell r="AY72">
            <v>2825</v>
          </cell>
          <cell r="AZ72">
            <v>0.21415929203539824</v>
          </cell>
          <cell r="BB72">
            <v>0</v>
          </cell>
          <cell r="BC72">
            <v>2793</v>
          </cell>
          <cell r="BD72">
            <v>3580</v>
          </cell>
          <cell r="BE72">
            <v>0.7801675977653632</v>
          </cell>
          <cell r="BG72">
            <v>0</v>
          </cell>
          <cell r="BH72">
            <v>0</v>
          </cell>
          <cell r="BO72">
            <v>-176375</v>
          </cell>
          <cell r="BP72">
            <v>-440551.87471863773</v>
          </cell>
          <cell r="BR72">
            <v>-10497.994075188413</v>
          </cell>
          <cell r="BS72">
            <v>685735</v>
          </cell>
          <cell r="BT72">
            <v>228313</v>
          </cell>
          <cell r="BU72">
            <v>466962.71765660605</v>
          </cell>
          <cell r="BV72">
            <v>11345.00072373815</v>
          </cell>
          <cell r="BW72">
            <v>67552.37743129855</v>
          </cell>
          <cell r="BX72">
            <v>178336.21752535802</v>
          </cell>
          <cell r="BY72">
            <v>429863.58683494903</v>
          </cell>
          <cell r="BZ72">
            <v>726820.3431030754</v>
          </cell>
          <cell r="CA72">
            <v>196777.54589011226</v>
          </cell>
          <cell r="CC72">
            <v>33725.91950516996</v>
          </cell>
          <cell r="CF72">
            <v>0</v>
          </cell>
          <cell r="CG72">
            <v>4168610.8436819245</v>
          </cell>
          <cell r="CH72">
            <v>-754982</v>
          </cell>
          <cell r="CI72">
            <v>26750.967359999995</v>
          </cell>
          <cell r="CJ72">
            <v>17585789.924807586</v>
          </cell>
        </row>
        <row r="73">
          <cell r="B73" t="str">
            <v>Karstula</v>
          </cell>
          <cell r="C73">
            <v>4232</v>
          </cell>
          <cell r="Q73">
            <v>205</v>
          </cell>
          <cell r="R73">
            <v>30</v>
          </cell>
          <cell r="S73">
            <v>267</v>
          </cell>
          <cell r="T73">
            <v>137</v>
          </cell>
          <cell r="U73">
            <v>151</v>
          </cell>
          <cell r="V73">
            <v>2151</v>
          </cell>
          <cell r="W73">
            <v>663</v>
          </cell>
          <cell r="X73">
            <v>455</v>
          </cell>
          <cell r="Y73">
            <v>173</v>
          </cell>
          <cell r="AE73">
            <v>1.293742131570614</v>
          </cell>
          <cell r="AF73">
            <v>6321186.484582518</v>
          </cell>
          <cell r="AJ73">
            <v>329</v>
          </cell>
          <cell r="AK73">
            <v>1787</v>
          </cell>
          <cell r="AM73">
            <v>44</v>
          </cell>
          <cell r="AN73">
            <v>0.010396975425330813</v>
          </cell>
          <cell r="AP73">
            <v>0</v>
          </cell>
          <cell r="AQ73">
            <v>1</v>
          </cell>
          <cell r="AS73">
            <v>0</v>
          </cell>
          <cell r="AT73">
            <v>0</v>
          </cell>
          <cell r="AU73">
            <v>887.07</v>
          </cell>
          <cell r="AV73">
            <v>4.770762172094648</v>
          </cell>
          <cell r="AX73">
            <v>157</v>
          </cell>
          <cell r="AY73">
            <v>1124</v>
          </cell>
          <cell r="AZ73">
            <v>0.1396797153024911</v>
          </cell>
          <cell r="BB73">
            <v>0.953816</v>
          </cell>
          <cell r="BC73">
            <v>1392</v>
          </cell>
          <cell r="BD73">
            <v>1355</v>
          </cell>
          <cell r="BE73">
            <v>1.0273062730627307</v>
          </cell>
          <cell r="BG73">
            <v>0</v>
          </cell>
          <cell r="BH73">
            <v>0</v>
          </cell>
          <cell r="BO73">
            <v>77843</v>
          </cell>
          <cell r="BP73">
            <v>-124316.96631085005</v>
          </cell>
          <cell r="BR73">
            <v>29320.945028565824</v>
          </cell>
          <cell r="BS73">
            <v>418140</v>
          </cell>
          <cell r="BT73">
            <v>130108</v>
          </cell>
          <cell r="BU73">
            <v>326875.1375349644</v>
          </cell>
          <cell r="BV73">
            <v>18659.542831763487</v>
          </cell>
          <cell r="BW73">
            <v>35891.78501852707</v>
          </cell>
          <cell r="BX73">
            <v>158948.51525087937</v>
          </cell>
          <cell r="BY73">
            <v>230569.23956807284</v>
          </cell>
          <cell r="BZ73">
            <v>370414.3147754081</v>
          </cell>
          <cell r="CA73">
            <v>114099.50544567108</v>
          </cell>
          <cell r="CC73">
            <v>-3985.5236802705986</v>
          </cell>
          <cell r="CF73">
            <v>445956.4929907937</v>
          </cell>
          <cell r="CG73">
            <v>3907228.2042199993</v>
          </cell>
          <cell r="CH73">
            <v>32668</v>
          </cell>
          <cell r="CI73">
            <v>175886.9592</v>
          </cell>
          <cell r="CJ73">
            <v>14873707.643743256</v>
          </cell>
        </row>
        <row r="74">
          <cell r="B74" t="str">
            <v>Karvia</v>
          </cell>
          <cell r="C74">
            <v>2449</v>
          </cell>
          <cell r="Q74">
            <v>110</v>
          </cell>
          <cell r="R74">
            <v>20</v>
          </cell>
          <cell r="S74">
            <v>128</v>
          </cell>
          <cell r="T74">
            <v>70</v>
          </cell>
          <cell r="U74">
            <v>77</v>
          </cell>
          <cell r="V74">
            <v>1271</v>
          </cell>
          <cell r="W74">
            <v>415</v>
          </cell>
          <cell r="X74">
            <v>245</v>
          </cell>
          <cell r="Y74">
            <v>113</v>
          </cell>
          <cell r="AE74">
            <v>1.1643080393778111</v>
          </cell>
          <cell r="AF74">
            <v>3292015.7451613145</v>
          </cell>
          <cell r="AJ74">
            <v>134</v>
          </cell>
          <cell r="AK74">
            <v>1065</v>
          </cell>
          <cell r="AM74">
            <v>58</v>
          </cell>
          <cell r="AN74">
            <v>0.023683135973866884</v>
          </cell>
          <cell r="AP74">
            <v>0</v>
          </cell>
          <cell r="AQ74">
            <v>2</v>
          </cell>
          <cell r="AS74">
            <v>0</v>
          </cell>
          <cell r="AT74">
            <v>0</v>
          </cell>
          <cell r="AU74">
            <v>502.14</v>
          </cell>
          <cell r="AV74">
            <v>4.877125901143108</v>
          </cell>
          <cell r="AX74">
            <v>150</v>
          </cell>
          <cell r="AY74">
            <v>671</v>
          </cell>
          <cell r="AZ74">
            <v>0.22354694485842028</v>
          </cell>
          <cell r="BB74">
            <v>0.5636</v>
          </cell>
          <cell r="BC74">
            <v>782</v>
          </cell>
          <cell r="BD74">
            <v>868</v>
          </cell>
          <cell r="BE74">
            <v>0.9009216589861752</v>
          </cell>
          <cell r="BG74">
            <v>0</v>
          </cell>
          <cell r="BH74">
            <v>0</v>
          </cell>
          <cell r="BO74">
            <v>139899</v>
          </cell>
          <cell r="BP74">
            <v>-33141.33935715564</v>
          </cell>
          <cell r="BR74">
            <v>9185.336451798677</v>
          </cell>
          <cell r="BS74">
            <v>291060</v>
          </cell>
          <cell r="BT74">
            <v>92413</v>
          </cell>
          <cell r="BU74">
            <v>256894.05377211169</v>
          </cell>
          <cell r="BV74">
            <v>15394.886270220215</v>
          </cell>
          <cell r="BW74">
            <v>35647.9445174762</v>
          </cell>
          <cell r="BX74">
            <v>106520.14217974393</v>
          </cell>
          <cell r="BY74">
            <v>169559.83785104705</v>
          </cell>
          <cell r="BZ74">
            <v>240230.03207086163</v>
          </cell>
          <cell r="CA74">
            <v>84367.24290657333</v>
          </cell>
          <cell r="CC74">
            <v>-12620.190657605053</v>
          </cell>
          <cell r="CF74">
            <v>18952.611184598838</v>
          </cell>
          <cell r="CG74">
            <v>2487982.831489621</v>
          </cell>
          <cell r="CH74">
            <v>-457175</v>
          </cell>
          <cell r="CI74">
            <v>15628.608</v>
          </cell>
          <cell r="CJ74">
            <v>7769317.038084634</v>
          </cell>
        </row>
        <row r="75">
          <cell r="B75" t="str">
            <v>Kaskinen</v>
          </cell>
          <cell r="C75">
            <v>1296</v>
          </cell>
          <cell r="Q75">
            <v>55</v>
          </cell>
          <cell r="R75">
            <v>8</v>
          </cell>
          <cell r="S75">
            <v>58</v>
          </cell>
          <cell r="T75">
            <v>29</v>
          </cell>
          <cell r="U75">
            <v>31</v>
          </cell>
          <cell r="V75">
            <v>639</v>
          </cell>
          <cell r="W75">
            <v>294</v>
          </cell>
          <cell r="X75">
            <v>134</v>
          </cell>
          <cell r="Y75">
            <v>48</v>
          </cell>
          <cell r="AE75">
            <v>1.1657051528502202</v>
          </cell>
          <cell r="AF75">
            <v>1744210.6748757334</v>
          </cell>
          <cell r="AJ75">
            <v>70</v>
          </cell>
          <cell r="AK75">
            <v>579</v>
          </cell>
          <cell r="AM75">
            <v>87</v>
          </cell>
          <cell r="AN75">
            <v>0.06712962962962964</v>
          </cell>
          <cell r="AP75">
            <v>1</v>
          </cell>
          <cell r="AQ75">
            <v>378</v>
          </cell>
          <cell r="AS75">
            <v>0</v>
          </cell>
          <cell r="AT75">
            <v>0</v>
          </cell>
          <cell r="AU75">
            <v>10.63</v>
          </cell>
          <cell r="AV75">
            <v>121.91909689557855</v>
          </cell>
          <cell r="AX75">
            <v>59</v>
          </cell>
          <cell r="AY75">
            <v>312</v>
          </cell>
          <cell r="AZ75">
            <v>0.1891025641025641</v>
          </cell>
          <cell r="BB75">
            <v>0.360033</v>
          </cell>
          <cell r="BC75">
            <v>479</v>
          </cell>
          <cell r="BD75">
            <v>459</v>
          </cell>
          <cell r="BE75">
            <v>1.0435729847494553</v>
          </cell>
          <cell r="BG75">
            <v>0</v>
          </cell>
          <cell r="BH75">
            <v>0</v>
          </cell>
          <cell r="BO75">
            <v>23962</v>
          </cell>
          <cell r="BP75">
            <v>-27696.135729037855</v>
          </cell>
          <cell r="BR75">
            <v>10795.96809515229</v>
          </cell>
          <cell r="BS75">
            <v>96307</v>
          </cell>
          <cell r="BT75">
            <v>37918</v>
          </cell>
          <cell r="BU75">
            <v>84599.72105985375</v>
          </cell>
          <cell r="BV75">
            <v>4667.110441196863</v>
          </cell>
          <cell r="BW75">
            <v>14013.607726811122</v>
          </cell>
          <cell r="BX75">
            <v>34434.394086437955</v>
          </cell>
          <cell r="BY75">
            <v>64977.746840366635</v>
          </cell>
          <cell r="BZ75">
            <v>108592.87659227524</v>
          </cell>
          <cell r="CA75">
            <v>32056.051184232758</v>
          </cell>
          <cell r="CC75">
            <v>-29233.183312163666</v>
          </cell>
          <cell r="CF75">
            <v>0</v>
          </cell>
          <cell r="CG75">
            <v>-235134.98933359765</v>
          </cell>
          <cell r="CH75">
            <v>-121625</v>
          </cell>
          <cell r="CI75">
            <v>-296683.07519999996</v>
          </cell>
          <cell r="CJ75">
            <v>2027961.1652667224</v>
          </cell>
        </row>
        <row r="76">
          <cell r="B76" t="str">
            <v>Kauhajoki</v>
          </cell>
          <cell r="C76">
            <v>13772</v>
          </cell>
          <cell r="Q76">
            <v>818</v>
          </cell>
          <cell r="R76">
            <v>163</v>
          </cell>
          <cell r="S76">
            <v>899</v>
          </cell>
          <cell r="T76">
            <v>455</v>
          </cell>
          <cell r="U76">
            <v>489</v>
          </cell>
          <cell r="V76">
            <v>7589</v>
          </cell>
          <cell r="W76">
            <v>1908</v>
          </cell>
          <cell r="X76">
            <v>973</v>
          </cell>
          <cell r="Y76">
            <v>478</v>
          </cell>
          <cell r="AE76">
            <v>1.3838188430012812</v>
          </cell>
          <cell r="AF76">
            <v>22002978.59925503</v>
          </cell>
          <cell r="AJ76">
            <v>700</v>
          </cell>
          <cell r="AK76">
            <v>6309</v>
          </cell>
          <cell r="AM76">
            <v>306</v>
          </cell>
          <cell r="AN76">
            <v>0.02221899506244554</v>
          </cell>
          <cell r="AP76">
            <v>0</v>
          </cell>
          <cell r="AQ76">
            <v>37</v>
          </cell>
          <cell r="AS76">
            <v>0</v>
          </cell>
          <cell r="AT76">
            <v>0</v>
          </cell>
          <cell r="AU76">
            <v>1298.97</v>
          </cell>
          <cell r="AV76">
            <v>10.60224639522083</v>
          </cell>
          <cell r="AX76">
            <v>606</v>
          </cell>
          <cell r="AY76">
            <v>4010</v>
          </cell>
          <cell r="AZ76">
            <v>0.15112219451371572</v>
          </cell>
          <cell r="BB76">
            <v>0</v>
          </cell>
          <cell r="BC76">
            <v>5371</v>
          </cell>
          <cell r="BD76">
            <v>5301</v>
          </cell>
          <cell r="BE76">
            <v>1.0132050556498773</v>
          </cell>
          <cell r="BG76">
            <v>0</v>
          </cell>
          <cell r="BH76">
            <v>0</v>
          </cell>
          <cell r="BO76">
            <v>-121273</v>
          </cell>
          <cell r="BP76">
            <v>-643810.5237046303</v>
          </cell>
          <cell r="BR76">
            <v>220633.7152224183</v>
          </cell>
          <cell r="BS76">
            <v>1348002</v>
          </cell>
          <cell r="BT76">
            <v>442548</v>
          </cell>
          <cell r="BU76">
            <v>1109041.4400691977</v>
          </cell>
          <cell r="BV76">
            <v>52325.6392268162</v>
          </cell>
          <cell r="BW76">
            <v>142064.68655123145</v>
          </cell>
          <cell r="BX76">
            <v>519039.0985858991</v>
          </cell>
          <cell r="BY76">
            <v>837154.959615151</v>
          </cell>
          <cell r="BZ76">
            <v>1257961.1728310033</v>
          </cell>
          <cell r="CA76">
            <v>390550.8166091616</v>
          </cell>
          <cell r="CC76">
            <v>-59106.117415934874</v>
          </cell>
          <cell r="CF76">
            <v>0</v>
          </cell>
          <cell r="CG76">
            <v>10441756.988210913</v>
          </cell>
          <cell r="CH76">
            <v>-433517</v>
          </cell>
          <cell r="CI76">
            <v>-19665.998399999982</v>
          </cell>
          <cell r="CJ76">
            <v>38845322.54519318</v>
          </cell>
        </row>
        <row r="77">
          <cell r="B77" t="str">
            <v>Kauhava</v>
          </cell>
          <cell r="C77">
            <v>16599</v>
          </cell>
          <cell r="Q77">
            <v>993</v>
          </cell>
          <cell r="R77">
            <v>182</v>
          </cell>
          <cell r="S77">
            <v>1204</v>
          </cell>
          <cell r="T77">
            <v>565</v>
          </cell>
          <cell r="U77">
            <v>589</v>
          </cell>
          <cell r="V77">
            <v>8694</v>
          </cell>
          <cell r="W77">
            <v>2257</v>
          </cell>
          <cell r="X77">
            <v>1449</v>
          </cell>
          <cell r="Y77">
            <v>666</v>
          </cell>
          <cell r="AE77">
            <v>1.3410699273359041</v>
          </cell>
          <cell r="AF77">
            <v>25700322.383775007</v>
          </cell>
          <cell r="AJ77">
            <v>624</v>
          </cell>
          <cell r="AK77">
            <v>7349</v>
          </cell>
          <cell r="AM77">
            <v>458</v>
          </cell>
          <cell r="AN77">
            <v>0.027592023615880475</v>
          </cell>
          <cell r="AP77">
            <v>0</v>
          </cell>
          <cell r="AQ77">
            <v>96</v>
          </cell>
          <cell r="AS77">
            <v>0</v>
          </cell>
          <cell r="AT77">
            <v>0</v>
          </cell>
          <cell r="AU77">
            <v>1313.44</v>
          </cell>
          <cell r="AV77">
            <v>12.637806066512365</v>
          </cell>
          <cell r="AX77">
            <v>655</v>
          </cell>
          <cell r="AY77">
            <v>4648</v>
          </cell>
          <cell r="AZ77">
            <v>0.14092082616179002</v>
          </cell>
          <cell r="BB77">
            <v>0</v>
          </cell>
          <cell r="BC77">
            <v>6915</v>
          </cell>
          <cell r="BD77">
            <v>6525</v>
          </cell>
          <cell r="BE77">
            <v>1.0597701149425287</v>
          </cell>
          <cell r="BG77">
            <v>0</v>
          </cell>
          <cell r="BH77">
            <v>0</v>
          </cell>
          <cell r="BO77">
            <v>-503126</v>
          </cell>
          <cell r="BP77">
            <v>-615247.0729879278</v>
          </cell>
          <cell r="BR77">
            <v>55571.627510622144</v>
          </cell>
          <cell r="BS77">
            <v>1591871</v>
          </cell>
          <cell r="BT77">
            <v>502839</v>
          </cell>
          <cell r="BU77">
            <v>1326433.255680016</v>
          </cell>
          <cell r="BV77">
            <v>67143.61223950218</v>
          </cell>
          <cell r="BW77">
            <v>136521.67357738214</v>
          </cell>
          <cell r="BX77">
            <v>582007.1615354746</v>
          </cell>
          <cell r="BY77">
            <v>978436.1017883895</v>
          </cell>
          <cell r="BZ77">
            <v>1595489.3984866217</v>
          </cell>
          <cell r="CA77">
            <v>447314.7966168502</v>
          </cell>
          <cell r="CC77">
            <v>-110289.80364847451</v>
          </cell>
          <cell r="CF77">
            <v>0</v>
          </cell>
          <cell r="CG77">
            <v>12088565.117013333</v>
          </cell>
          <cell r="CH77">
            <v>22520</v>
          </cell>
          <cell r="CI77">
            <v>257937.15120000002</v>
          </cell>
          <cell r="CJ77">
            <v>48936057.07145267</v>
          </cell>
        </row>
        <row r="78">
          <cell r="B78" t="str">
            <v>Kauniainen</v>
          </cell>
          <cell r="C78">
            <v>9397</v>
          </cell>
          <cell r="Q78">
            <v>486</v>
          </cell>
          <cell r="R78">
            <v>110</v>
          </cell>
          <cell r="S78">
            <v>809</v>
          </cell>
          <cell r="T78">
            <v>447</v>
          </cell>
          <cell r="U78">
            <v>415</v>
          </cell>
          <cell r="V78">
            <v>5153</v>
          </cell>
          <cell r="W78">
            <v>1041</v>
          </cell>
          <cell r="X78">
            <v>689</v>
          </cell>
          <cell r="Y78">
            <v>247</v>
          </cell>
          <cell r="AE78">
            <v>0.6674630254273072</v>
          </cell>
          <cell r="AF78">
            <v>7241385.397157696</v>
          </cell>
          <cell r="AJ78">
            <v>327</v>
          </cell>
          <cell r="AK78">
            <v>4289</v>
          </cell>
          <cell r="AM78">
            <v>600</v>
          </cell>
          <cell r="AN78">
            <v>0.06385016494625945</v>
          </cell>
          <cell r="AP78">
            <v>1</v>
          </cell>
          <cell r="AQ78">
            <v>3201</v>
          </cell>
          <cell r="AS78">
            <v>0</v>
          </cell>
          <cell r="AT78">
            <v>0</v>
          </cell>
          <cell r="AU78">
            <v>5.89</v>
          </cell>
          <cell r="AV78">
            <v>1595.4159592529713</v>
          </cell>
          <cell r="AX78">
            <v>276</v>
          </cell>
          <cell r="AY78">
            <v>2950</v>
          </cell>
          <cell r="AZ78">
            <v>0.0935593220338983</v>
          </cell>
          <cell r="BB78">
            <v>0</v>
          </cell>
          <cell r="BC78">
            <v>2371</v>
          </cell>
          <cell r="BD78">
            <v>4000</v>
          </cell>
          <cell r="BE78">
            <v>0.59275</v>
          </cell>
          <cell r="BG78">
            <v>0</v>
          </cell>
          <cell r="BH78">
            <v>3</v>
          </cell>
          <cell r="BO78">
            <v>-66218</v>
          </cell>
          <cell r="BP78">
            <v>-329351.5147676262</v>
          </cell>
          <cell r="BR78">
            <v>-383247.70536642754</v>
          </cell>
          <cell r="BS78">
            <v>400853</v>
          </cell>
          <cell r="BT78">
            <v>140968</v>
          </cell>
          <cell r="BU78">
            <v>243665.55433787196</v>
          </cell>
          <cell r="BV78">
            <v>-364.4745045378025</v>
          </cell>
          <cell r="BW78">
            <v>-473805.29871285387</v>
          </cell>
          <cell r="BX78">
            <v>-38842.97927835519</v>
          </cell>
          <cell r="BY78">
            <v>238687.31922770882</v>
          </cell>
          <cell r="BZ78">
            <v>389412.30320669874</v>
          </cell>
          <cell r="CA78">
            <v>143400.37083215994</v>
          </cell>
          <cell r="CC78">
            <v>-21522.004490942032</v>
          </cell>
          <cell r="CF78">
            <v>0</v>
          </cell>
          <cell r="CG78">
            <v>-14316598.70749314</v>
          </cell>
          <cell r="CH78">
            <v>2088294</v>
          </cell>
          <cell r="CI78">
            <v>2912651.5775999995</v>
          </cell>
          <cell r="CJ78">
            <v>-2408397.836435506</v>
          </cell>
        </row>
        <row r="79">
          <cell r="B79" t="str">
            <v>Kaustinen</v>
          </cell>
          <cell r="C79">
            <v>4298</v>
          </cell>
          <cell r="Q79">
            <v>350</v>
          </cell>
          <cell r="R79">
            <v>58</v>
          </cell>
          <cell r="S79">
            <v>309</v>
          </cell>
          <cell r="T79">
            <v>155</v>
          </cell>
          <cell r="U79">
            <v>144</v>
          </cell>
          <cell r="V79">
            <v>2353</v>
          </cell>
          <cell r="W79">
            <v>500</v>
          </cell>
          <cell r="X79">
            <v>308</v>
          </cell>
          <cell r="Y79">
            <v>121</v>
          </cell>
          <cell r="AE79">
            <v>1.0094183067019575</v>
          </cell>
          <cell r="AF79">
            <v>5008905.178402154</v>
          </cell>
          <cell r="AJ79">
            <v>163</v>
          </cell>
          <cell r="AK79">
            <v>2060</v>
          </cell>
          <cell r="AM79">
            <v>92</v>
          </cell>
          <cell r="AN79">
            <v>0.021405304792926943</v>
          </cell>
          <cell r="AP79">
            <v>0</v>
          </cell>
          <cell r="AQ79">
            <v>91</v>
          </cell>
          <cell r="AS79">
            <v>0</v>
          </cell>
          <cell r="AT79">
            <v>0</v>
          </cell>
          <cell r="AU79">
            <v>353.97</v>
          </cell>
          <cell r="AV79">
            <v>12.142271943950051</v>
          </cell>
          <cell r="AX79">
            <v>170</v>
          </cell>
          <cell r="AY79">
            <v>1297</v>
          </cell>
          <cell r="AZ79">
            <v>0.13107170393215112</v>
          </cell>
          <cell r="BB79">
            <v>0.1026</v>
          </cell>
          <cell r="BC79">
            <v>1754</v>
          </cell>
          <cell r="BD79">
            <v>1889</v>
          </cell>
          <cell r="BE79">
            <v>0.9285336156696665</v>
          </cell>
          <cell r="BG79">
            <v>0</v>
          </cell>
          <cell r="BH79">
            <v>1</v>
          </cell>
          <cell r="BO79">
            <v>-23093</v>
          </cell>
          <cell r="BP79">
            <v>-135295.84504796512</v>
          </cell>
          <cell r="BR79">
            <v>2179.703014673665</v>
          </cell>
          <cell r="BS79">
            <v>368269</v>
          </cell>
          <cell r="BT79">
            <v>129763</v>
          </cell>
          <cell r="BU79">
            <v>323098.58050311817</v>
          </cell>
          <cell r="BV79">
            <v>16486.611000444092</v>
          </cell>
          <cell r="BW79">
            <v>25574.44655187277</v>
          </cell>
          <cell r="BX79">
            <v>131319.51174693956</v>
          </cell>
          <cell r="BY79">
            <v>267335.263164313</v>
          </cell>
          <cell r="BZ79">
            <v>419922.6771925664</v>
          </cell>
          <cell r="CA79">
            <v>132581.03671430607</v>
          </cell>
          <cell r="CC79">
            <v>-35653.57065223552</v>
          </cell>
          <cell r="CF79">
            <v>0</v>
          </cell>
          <cell r="CG79">
            <v>2687516.3313041884</v>
          </cell>
          <cell r="CH79">
            <v>765638</v>
          </cell>
          <cell r="CI79">
            <v>65379.67679999997</v>
          </cell>
          <cell r="CJ79">
            <v>10865008.26791234</v>
          </cell>
        </row>
        <row r="80">
          <cell r="B80" t="str">
            <v>Keitele</v>
          </cell>
          <cell r="C80">
            <v>2346</v>
          </cell>
          <cell r="Q80">
            <v>103</v>
          </cell>
          <cell r="R80">
            <v>22</v>
          </cell>
          <cell r="S80">
            <v>105</v>
          </cell>
          <cell r="T80">
            <v>58</v>
          </cell>
          <cell r="U80">
            <v>74</v>
          </cell>
          <cell r="V80">
            <v>1248</v>
          </cell>
          <cell r="W80">
            <v>394</v>
          </cell>
          <cell r="X80">
            <v>246</v>
          </cell>
          <cell r="Y80">
            <v>96</v>
          </cell>
          <cell r="AE80">
            <v>1.6117667521130086</v>
          </cell>
          <cell r="AF80">
            <v>4365514.378271757</v>
          </cell>
          <cell r="AJ80">
            <v>112</v>
          </cell>
          <cell r="AK80">
            <v>1023</v>
          </cell>
          <cell r="AM80">
            <v>37</v>
          </cell>
          <cell r="AN80">
            <v>0.01577152600170503</v>
          </cell>
          <cell r="AP80">
            <v>0</v>
          </cell>
          <cell r="AQ80">
            <v>1</v>
          </cell>
          <cell r="AS80">
            <v>0</v>
          </cell>
          <cell r="AT80">
            <v>0</v>
          </cell>
          <cell r="AU80">
            <v>481.78</v>
          </cell>
          <cell r="AV80">
            <v>4.869442484121383</v>
          </cell>
          <cell r="AX80">
            <v>111</v>
          </cell>
          <cell r="AY80">
            <v>570</v>
          </cell>
          <cell r="AZ80">
            <v>0.19473684210526315</v>
          </cell>
          <cell r="BB80">
            <v>1.050299</v>
          </cell>
          <cell r="BC80">
            <v>1040</v>
          </cell>
          <cell r="BD80">
            <v>865</v>
          </cell>
          <cell r="BE80">
            <v>1.2023121387283238</v>
          </cell>
          <cell r="BG80">
            <v>0</v>
          </cell>
          <cell r="BH80">
            <v>0</v>
          </cell>
          <cell r="BO80">
            <v>21867</v>
          </cell>
          <cell r="BP80">
            <v>-103166.88188026859</v>
          </cell>
          <cell r="BR80">
            <v>-73467.48825489823</v>
          </cell>
          <cell r="BS80">
            <v>226638</v>
          </cell>
          <cell r="BT80">
            <v>72396</v>
          </cell>
          <cell r="BU80">
            <v>170170.74847539567</v>
          </cell>
          <cell r="BV80">
            <v>10042.96654919932</v>
          </cell>
          <cell r="BW80">
            <v>29392.02557690102</v>
          </cell>
          <cell r="BX80">
            <v>99747.90671494628</v>
          </cell>
          <cell r="BY80">
            <v>133009.6078486712</v>
          </cell>
          <cell r="BZ80">
            <v>219225.60271605232</v>
          </cell>
          <cell r="CA80">
            <v>64395.621196392836</v>
          </cell>
          <cell r="CC80">
            <v>-11689.349516808481</v>
          </cell>
          <cell r="CF80">
            <v>0</v>
          </cell>
          <cell r="CG80">
            <v>1644994.6218215385</v>
          </cell>
          <cell r="CH80">
            <v>-333669</v>
          </cell>
          <cell r="CI80">
            <v>22075.408800000005</v>
          </cell>
          <cell r="CJ80">
            <v>7587014.294474647</v>
          </cell>
        </row>
        <row r="81">
          <cell r="B81" t="str">
            <v>Kemi</v>
          </cell>
          <cell r="C81">
            <v>21602</v>
          </cell>
          <cell r="Q81">
            <v>1210</v>
          </cell>
          <cell r="R81">
            <v>238</v>
          </cell>
          <cell r="S81">
            <v>1307</v>
          </cell>
          <cell r="T81">
            <v>604</v>
          </cell>
          <cell r="U81">
            <v>698</v>
          </cell>
          <cell r="V81">
            <v>12239</v>
          </cell>
          <cell r="W81">
            <v>2845</v>
          </cell>
          <cell r="X81">
            <v>1731</v>
          </cell>
          <cell r="Y81">
            <v>730</v>
          </cell>
          <cell r="AE81">
            <v>1.3425627354948357</v>
          </cell>
          <cell r="AF81">
            <v>33483725.48614444</v>
          </cell>
          <cell r="AJ81">
            <v>1716</v>
          </cell>
          <cell r="AK81">
            <v>9332</v>
          </cell>
          <cell r="AM81">
            <v>1012</v>
          </cell>
          <cell r="AN81">
            <v>0.04684751411906305</v>
          </cell>
          <cell r="AP81">
            <v>0</v>
          </cell>
          <cell r="AQ81">
            <v>34</v>
          </cell>
          <cell r="AS81">
            <v>0</v>
          </cell>
          <cell r="AT81">
            <v>0</v>
          </cell>
          <cell r="AU81">
            <v>95.37</v>
          </cell>
          <cell r="AV81">
            <v>226.50728740694137</v>
          </cell>
          <cell r="AX81">
            <v>889</v>
          </cell>
          <cell r="AY81">
            <v>6021</v>
          </cell>
          <cell r="AZ81">
            <v>0.14764989204451087</v>
          </cell>
          <cell r="BB81">
            <v>0.0099</v>
          </cell>
          <cell r="BC81">
            <v>8814</v>
          </cell>
          <cell r="BD81">
            <v>7216</v>
          </cell>
          <cell r="BE81">
            <v>1.2214523281596452</v>
          </cell>
          <cell r="BG81">
            <v>0</v>
          </cell>
          <cell r="BH81">
            <v>5</v>
          </cell>
          <cell r="BO81">
            <v>232014</v>
          </cell>
          <cell r="BP81">
            <v>-1782099.5461450776</v>
          </cell>
          <cell r="BR81">
            <v>-426000.6102620363</v>
          </cell>
          <cell r="BS81">
            <v>1605369</v>
          </cell>
          <cell r="BT81">
            <v>494139</v>
          </cell>
          <cell r="BU81">
            <v>1234156.566630016</v>
          </cell>
          <cell r="BV81">
            <v>53563.42652370573</v>
          </cell>
          <cell r="BW81">
            <v>235749.92125511618</v>
          </cell>
          <cell r="BX81">
            <v>637343.6350922355</v>
          </cell>
          <cell r="BY81">
            <v>895758.6547334746</v>
          </cell>
          <cell r="BZ81">
            <v>1519158.180637742</v>
          </cell>
          <cell r="CA81">
            <v>410155.71480379323</v>
          </cell>
          <cell r="CC81">
            <v>101797.54154330323</v>
          </cell>
          <cell r="CF81">
            <v>0</v>
          </cell>
          <cell r="CG81">
            <v>4480215.153088002</v>
          </cell>
          <cell r="CH81">
            <v>1309770</v>
          </cell>
          <cell r="CI81">
            <v>-238049.74752</v>
          </cell>
          <cell r="CJ81">
            <v>45218497.02816845</v>
          </cell>
        </row>
        <row r="82">
          <cell r="B82" t="str">
            <v>Kemijärvi</v>
          </cell>
          <cell r="C82">
            <v>7661</v>
          </cell>
          <cell r="Q82">
            <v>268</v>
          </cell>
          <cell r="R82">
            <v>57</v>
          </cell>
          <cell r="S82">
            <v>310</v>
          </cell>
          <cell r="T82">
            <v>196</v>
          </cell>
          <cell r="U82">
            <v>175</v>
          </cell>
          <cell r="V82">
            <v>3923</v>
          </cell>
          <cell r="W82">
            <v>1407</v>
          </cell>
          <cell r="X82">
            <v>989</v>
          </cell>
          <cell r="Y82">
            <v>336</v>
          </cell>
          <cell r="AE82">
            <v>1.3994957823684477</v>
          </cell>
          <cell r="AF82">
            <v>12378336.330498302</v>
          </cell>
          <cell r="AJ82">
            <v>572</v>
          </cell>
          <cell r="AK82">
            <v>3218</v>
          </cell>
          <cell r="AM82">
            <v>100</v>
          </cell>
          <cell r="AN82">
            <v>0.013053126223730583</v>
          </cell>
          <cell r="AP82">
            <v>0</v>
          </cell>
          <cell r="AQ82">
            <v>2</v>
          </cell>
          <cell r="AS82">
            <v>0</v>
          </cell>
          <cell r="AT82">
            <v>0</v>
          </cell>
          <cell r="AU82">
            <v>3504.98</v>
          </cell>
          <cell r="AV82">
            <v>2.1857471369308814</v>
          </cell>
          <cell r="AX82">
            <v>201</v>
          </cell>
          <cell r="AY82">
            <v>1841</v>
          </cell>
          <cell r="AZ82">
            <v>0.10917979359043997</v>
          </cell>
          <cell r="BB82">
            <v>1.350499</v>
          </cell>
          <cell r="BC82">
            <v>2294</v>
          </cell>
          <cell r="BD82">
            <v>2446</v>
          </cell>
          <cell r="BE82">
            <v>0.937857726901063</v>
          </cell>
          <cell r="BG82">
            <v>0</v>
          </cell>
          <cell r="BH82">
            <v>1</v>
          </cell>
          <cell r="BO82">
            <v>102751</v>
          </cell>
          <cell r="BP82">
            <v>-297479.98082508845</v>
          </cell>
          <cell r="BR82">
            <v>174912.97830431908</v>
          </cell>
          <cell r="BS82">
            <v>624747</v>
          </cell>
          <cell r="BT82">
            <v>198738</v>
          </cell>
          <cell r="BU82">
            <v>550889.8707620313</v>
          </cell>
          <cell r="BV82">
            <v>29937.85605730105</v>
          </cell>
          <cell r="BW82">
            <v>97572.5961422533</v>
          </cell>
          <cell r="BX82">
            <v>274827.84891011514</v>
          </cell>
          <cell r="BY82">
            <v>359242.98619109433</v>
          </cell>
          <cell r="BZ82">
            <v>642421.5521444445</v>
          </cell>
          <cell r="CA82">
            <v>183262.9981099569</v>
          </cell>
          <cell r="CC82">
            <v>58891.88349091692</v>
          </cell>
          <cell r="CF82">
            <v>0</v>
          </cell>
          <cell r="CG82">
            <v>4416488.074510476</v>
          </cell>
          <cell r="CH82">
            <v>-24182</v>
          </cell>
          <cell r="CI82">
            <v>-63061.43328</v>
          </cell>
          <cell r="CJ82">
            <v>25656876.02312909</v>
          </cell>
        </row>
        <row r="83">
          <cell r="B83" t="str">
            <v>Keminmaa</v>
          </cell>
          <cell r="C83">
            <v>8316</v>
          </cell>
          <cell r="Q83">
            <v>561</v>
          </cell>
          <cell r="R83">
            <v>94</v>
          </cell>
          <cell r="S83">
            <v>616</v>
          </cell>
          <cell r="T83">
            <v>285</v>
          </cell>
          <cell r="U83">
            <v>343</v>
          </cell>
          <cell r="V83">
            <v>4578</v>
          </cell>
          <cell r="W83">
            <v>1108</v>
          </cell>
          <cell r="X83">
            <v>532</v>
          </cell>
          <cell r="Y83">
            <v>199</v>
          </cell>
          <cell r="AE83">
            <v>0.9646102828980112</v>
          </cell>
          <cell r="AF83">
            <v>9261292.276446827</v>
          </cell>
          <cell r="AJ83">
            <v>512</v>
          </cell>
          <cell r="AK83">
            <v>3846</v>
          </cell>
          <cell r="AM83">
            <v>76</v>
          </cell>
          <cell r="AN83">
            <v>0.00913900913900914</v>
          </cell>
          <cell r="AP83">
            <v>0</v>
          </cell>
          <cell r="AQ83">
            <v>10</v>
          </cell>
          <cell r="AS83">
            <v>0</v>
          </cell>
          <cell r="AT83">
            <v>0</v>
          </cell>
          <cell r="AU83">
            <v>626.33</v>
          </cell>
          <cell r="AV83">
            <v>13.27734580812032</v>
          </cell>
          <cell r="AX83">
            <v>232</v>
          </cell>
          <cell r="AY83">
            <v>2480</v>
          </cell>
          <cell r="AZ83">
            <v>0.0935483870967742</v>
          </cell>
          <cell r="BB83">
            <v>0.008983</v>
          </cell>
          <cell r="BC83">
            <v>2406</v>
          </cell>
          <cell r="BD83">
            <v>3204</v>
          </cell>
          <cell r="BE83">
            <v>0.7509363295880149</v>
          </cell>
          <cell r="BG83">
            <v>0</v>
          </cell>
          <cell r="BH83">
            <v>4</v>
          </cell>
          <cell r="BO83">
            <v>199799</v>
          </cell>
          <cell r="BP83">
            <v>-295620.47838421725</v>
          </cell>
          <cell r="BR83">
            <v>-51259.728174733</v>
          </cell>
          <cell r="BS83">
            <v>609472</v>
          </cell>
          <cell r="BT83">
            <v>182802</v>
          </cell>
          <cell r="BU83">
            <v>410209.6764106429</v>
          </cell>
          <cell r="BV83">
            <v>10390.550986583485</v>
          </cell>
          <cell r="BW83">
            <v>43911.34983994796</v>
          </cell>
          <cell r="BX83">
            <v>190401.23360594365</v>
          </cell>
          <cell r="BY83">
            <v>342087.0324152052</v>
          </cell>
          <cell r="BZ83">
            <v>603978.3826312033</v>
          </cell>
          <cell r="CA83">
            <v>150680.27355743415</v>
          </cell>
          <cell r="CC83">
            <v>28371.6432735361</v>
          </cell>
          <cell r="CF83">
            <v>0</v>
          </cell>
          <cell r="CG83">
            <v>1825800.8688301162</v>
          </cell>
          <cell r="CH83">
            <v>-718511</v>
          </cell>
          <cell r="CI83">
            <v>-77517.89567999999</v>
          </cell>
          <cell r="CJ83">
            <v>12345697.590157485</v>
          </cell>
        </row>
        <row r="84">
          <cell r="B84" t="str">
            <v>Kemiönsaari</v>
          </cell>
          <cell r="C84">
            <v>6872</v>
          </cell>
          <cell r="Q84">
            <v>342</v>
          </cell>
          <cell r="R84">
            <v>53</v>
          </cell>
          <cell r="S84">
            <v>389</v>
          </cell>
          <cell r="T84">
            <v>208</v>
          </cell>
          <cell r="U84">
            <v>200</v>
          </cell>
          <cell r="V84">
            <v>3532</v>
          </cell>
          <cell r="W84">
            <v>1173</v>
          </cell>
          <cell r="X84">
            <v>655</v>
          </cell>
          <cell r="Y84">
            <v>320</v>
          </cell>
          <cell r="AE84">
            <v>0.9654657462751731</v>
          </cell>
          <cell r="AF84">
            <v>7659937.8028195035</v>
          </cell>
          <cell r="AJ84">
            <v>277</v>
          </cell>
          <cell r="AK84">
            <v>2956</v>
          </cell>
          <cell r="AM84">
            <v>221</v>
          </cell>
          <cell r="AN84">
            <v>0.03215948777648429</v>
          </cell>
          <cell r="AP84">
            <v>3</v>
          </cell>
          <cell r="AQ84">
            <v>4720</v>
          </cell>
          <cell r="AS84">
            <v>1</v>
          </cell>
          <cell r="AT84">
            <v>0</v>
          </cell>
          <cell r="AU84">
            <v>686.96</v>
          </cell>
          <cell r="AV84">
            <v>10.003493653196692</v>
          </cell>
          <cell r="AX84">
            <v>368</v>
          </cell>
          <cell r="AY84">
            <v>1876</v>
          </cell>
          <cell r="AZ84">
            <v>0.19616204690831557</v>
          </cell>
          <cell r="BB84">
            <v>0.330533</v>
          </cell>
          <cell r="BC84">
            <v>2296</v>
          </cell>
          <cell r="BD84">
            <v>2592</v>
          </cell>
          <cell r="BE84">
            <v>0.8858024691358025</v>
          </cell>
          <cell r="BG84">
            <v>0</v>
          </cell>
          <cell r="BH84">
            <v>0</v>
          </cell>
          <cell r="BO84">
            <v>-166132</v>
          </cell>
          <cell r="BP84">
            <v>-174793.5088707654</v>
          </cell>
          <cell r="BR84">
            <v>440505.1809879467</v>
          </cell>
          <cell r="BS84">
            <v>618448</v>
          </cell>
          <cell r="BT84">
            <v>210429</v>
          </cell>
          <cell r="BU84">
            <v>506104.77098058606</v>
          </cell>
          <cell r="BV84">
            <v>23784.463471682662</v>
          </cell>
          <cell r="BW84">
            <v>39674.23806238849</v>
          </cell>
          <cell r="BX84">
            <v>215753.55380291198</v>
          </cell>
          <cell r="BY84">
            <v>259976.03473993632</v>
          </cell>
          <cell r="BZ84">
            <v>608328.9476458203</v>
          </cell>
          <cell r="CA84">
            <v>197346.3451692307</v>
          </cell>
          <cell r="CC84">
            <v>7565.754596244784</v>
          </cell>
          <cell r="CF84">
            <v>212607.6469465791</v>
          </cell>
          <cell r="CG84">
            <v>4831473.279696205</v>
          </cell>
          <cell r="CH84">
            <v>-584472</v>
          </cell>
          <cell r="CI84">
            <v>56145.77424</v>
          </cell>
          <cell r="CJ84">
            <v>21212852.382274285</v>
          </cell>
        </row>
        <row r="85">
          <cell r="B85" t="str">
            <v>Kempele</v>
          </cell>
          <cell r="C85">
            <v>17297</v>
          </cell>
          <cell r="Q85">
            <v>1594</v>
          </cell>
          <cell r="R85">
            <v>349</v>
          </cell>
          <cell r="S85">
            <v>1781</v>
          </cell>
          <cell r="T85">
            <v>805</v>
          </cell>
          <cell r="U85">
            <v>728</v>
          </cell>
          <cell r="V85">
            <v>9550</v>
          </cell>
          <cell r="W85">
            <v>1525</v>
          </cell>
          <cell r="X85">
            <v>784</v>
          </cell>
          <cell r="Y85">
            <v>181</v>
          </cell>
          <cell r="AE85">
            <v>0.8401788894483642</v>
          </cell>
          <cell r="AF85">
            <v>16778292.94976268</v>
          </cell>
          <cell r="AJ85">
            <v>977</v>
          </cell>
          <cell r="AK85">
            <v>8071</v>
          </cell>
          <cell r="AM85">
            <v>212</v>
          </cell>
          <cell r="AN85">
            <v>0.012256460657917558</v>
          </cell>
          <cell r="AP85">
            <v>0</v>
          </cell>
          <cell r="AQ85">
            <v>32</v>
          </cell>
          <cell r="AS85">
            <v>0</v>
          </cell>
          <cell r="AT85">
            <v>0</v>
          </cell>
          <cell r="AU85">
            <v>110.1</v>
          </cell>
          <cell r="AV85">
            <v>157.10263396911898</v>
          </cell>
          <cell r="AX85">
            <v>383</v>
          </cell>
          <cell r="AY85">
            <v>5911</v>
          </cell>
          <cell r="AZ85">
            <v>0.06479445102351548</v>
          </cell>
          <cell r="BB85">
            <v>0</v>
          </cell>
          <cell r="BC85">
            <v>5325</v>
          </cell>
          <cell r="BD85">
            <v>7034</v>
          </cell>
          <cell r="BE85">
            <v>0.7570372476542507</v>
          </cell>
          <cell r="BG85">
            <v>0</v>
          </cell>
          <cell r="BH85">
            <v>7</v>
          </cell>
          <cell r="BO85">
            <v>263490</v>
          </cell>
          <cell r="BP85">
            <v>-324410.7501169502</v>
          </cell>
          <cell r="BR85">
            <v>-424852.51182803884</v>
          </cell>
          <cell r="BS85">
            <v>919994</v>
          </cell>
          <cell r="BT85">
            <v>296488</v>
          </cell>
          <cell r="BU85">
            <v>624369.9919575528</v>
          </cell>
          <cell r="BV85">
            <v>3533.460709059112</v>
          </cell>
          <cell r="BW85">
            <v>-19829.64682387213</v>
          </cell>
          <cell r="BX85">
            <v>344264.08235237317</v>
          </cell>
          <cell r="BY85">
            <v>711241.7854187968</v>
          </cell>
          <cell r="BZ85">
            <v>1092587.5394141623</v>
          </cell>
          <cell r="CA85">
            <v>278912.67665120785</v>
          </cell>
          <cell r="CC85">
            <v>97870.91738614051</v>
          </cell>
          <cell r="CF85">
            <v>0</v>
          </cell>
          <cell r="CG85">
            <v>2619410.1687102406</v>
          </cell>
          <cell r="CH85">
            <v>-923081</v>
          </cell>
          <cell r="CI85">
            <v>-369262.3307519999</v>
          </cell>
          <cell r="CJ85">
            <v>23801582.53028346</v>
          </cell>
        </row>
        <row r="86">
          <cell r="B86" t="str">
            <v>Kerava</v>
          </cell>
          <cell r="C86">
            <v>35511</v>
          </cell>
          <cell r="Q86">
            <v>2319</v>
          </cell>
          <cell r="R86">
            <v>397</v>
          </cell>
          <cell r="S86">
            <v>2491</v>
          </cell>
          <cell r="T86">
            <v>1147</v>
          </cell>
          <cell r="U86">
            <v>1128</v>
          </cell>
          <cell r="V86">
            <v>21570</v>
          </cell>
          <cell r="W86">
            <v>4113</v>
          </cell>
          <cell r="X86">
            <v>1810</v>
          </cell>
          <cell r="Y86">
            <v>536</v>
          </cell>
          <cell r="AE86">
            <v>0.8831392644259156</v>
          </cell>
          <cell r="AF86">
            <v>36207398.22952119</v>
          </cell>
          <cell r="AJ86">
            <v>2066</v>
          </cell>
          <cell r="AK86">
            <v>18277</v>
          </cell>
          <cell r="AM86">
            <v>3275</v>
          </cell>
          <cell r="AN86">
            <v>0.09222494438343048</v>
          </cell>
          <cell r="AP86">
            <v>0</v>
          </cell>
          <cell r="AQ86">
            <v>434</v>
          </cell>
          <cell r="AS86">
            <v>0</v>
          </cell>
          <cell r="AT86">
            <v>0</v>
          </cell>
          <cell r="AU86">
            <v>30.63</v>
          </cell>
          <cell r="AV86">
            <v>1159.3535749265427</v>
          </cell>
          <cell r="AX86">
            <v>2248</v>
          </cell>
          <cell r="AY86">
            <v>11841</v>
          </cell>
          <cell r="AZ86">
            <v>0.18984883033527575</v>
          </cell>
          <cell r="BB86">
            <v>0</v>
          </cell>
          <cell r="BC86">
            <v>12101</v>
          </cell>
          <cell r="BD86">
            <v>16042</v>
          </cell>
          <cell r="BE86">
            <v>0.7543323775090388</v>
          </cell>
          <cell r="BG86">
            <v>0</v>
          </cell>
          <cell r="BH86">
            <v>1</v>
          </cell>
          <cell r="BO86">
            <v>-804283</v>
          </cell>
          <cell r="BP86">
            <v>-3019691.12644791</v>
          </cell>
          <cell r="BR86">
            <v>-443347.1452234015</v>
          </cell>
          <cell r="BS86">
            <v>1849095</v>
          </cell>
          <cell r="BT86">
            <v>688975</v>
          </cell>
          <cell r="BU86">
            <v>1471577.4084279276</v>
          </cell>
          <cell r="BV86">
            <v>31452.156286973168</v>
          </cell>
          <cell r="BW86">
            <v>-7625.718145323078</v>
          </cell>
          <cell r="BX86">
            <v>604880.6672849297</v>
          </cell>
          <cell r="BY86">
            <v>1576612.466004551</v>
          </cell>
          <cell r="BZ86">
            <v>2363461.9138938366</v>
          </cell>
          <cell r="CA86">
            <v>782339.1932122004</v>
          </cell>
          <cell r="CC86">
            <v>-153704.06522452366</v>
          </cell>
          <cell r="CF86">
            <v>0</v>
          </cell>
          <cell r="CG86">
            <v>-6706706.75185185</v>
          </cell>
          <cell r="CH86">
            <v>-3365625</v>
          </cell>
          <cell r="CI86">
            <v>-1086084.0652800002</v>
          </cell>
          <cell r="CJ86">
            <v>22020657.786190808</v>
          </cell>
        </row>
        <row r="87">
          <cell r="B87" t="str">
            <v>Keuruu</v>
          </cell>
          <cell r="C87">
            <v>9992</v>
          </cell>
          <cell r="Q87">
            <v>529</v>
          </cell>
          <cell r="R87">
            <v>104</v>
          </cell>
          <cell r="S87">
            <v>563</v>
          </cell>
          <cell r="T87">
            <v>304</v>
          </cell>
          <cell r="U87">
            <v>289</v>
          </cell>
          <cell r="V87">
            <v>5125</v>
          </cell>
          <cell r="W87">
            <v>1709</v>
          </cell>
          <cell r="X87">
            <v>961</v>
          </cell>
          <cell r="Y87">
            <v>408</v>
          </cell>
          <cell r="AE87">
            <v>1.2965782632484109</v>
          </cell>
          <cell r="AF87">
            <v>14957409.514663732</v>
          </cell>
          <cell r="AJ87">
            <v>627</v>
          </cell>
          <cell r="AK87">
            <v>4213</v>
          </cell>
          <cell r="AM87">
            <v>190</v>
          </cell>
          <cell r="AN87">
            <v>0.019015212169735788</v>
          </cell>
          <cell r="AP87">
            <v>0</v>
          </cell>
          <cell r="AQ87">
            <v>13</v>
          </cell>
          <cell r="AS87">
            <v>0</v>
          </cell>
          <cell r="AT87">
            <v>0</v>
          </cell>
          <cell r="AU87">
            <v>1257.97</v>
          </cell>
          <cell r="AV87">
            <v>7.942955714365207</v>
          </cell>
          <cell r="AX87">
            <v>380</v>
          </cell>
          <cell r="AY87">
            <v>2615</v>
          </cell>
          <cell r="AZ87">
            <v>0.14531548757170173</v>
          </cell>
          <cell r="BB87">
            <v>0.0792</v>
          </cell>
          <cell r="BC87">
            <v>3245</v>
          </cell>
          <cell r="BD87">
            <v>3389</v>
          </cell>
          <cell r="BE87">
            <v>0.9575095898495132</v>
          </cell>
          <cell r="BG87">
            <v>0</v>
          </cell>
          <cell r="BH87">
            <v>0</v>
          </cell>
          <cell r="BO87">
            <v>189982</v>
          </cell>
          <cell r="BP87">
            <v>-372141.1946559221</v>
          </cell>
          <cell r="BR87">
            <v>817469.7983167842</v>
          </cell>
          <cell r="BS87">
            <v>840543</v>
          </cell>
          <cell r="BT87">
            <v>275658</v>
          </cell>
          <cell r="BU87">
            <v>616042.5769579562</v>
          </cell>
          <cell r="BV87">
            <v>27456.298720062765</v>
          </cell>
          <cell r="BW87">
            <v>-5142.00613193496</v>
          </cell>
          <cell r="BX87">
            <v>332187.6762118307</v>
          </cell>
          <cell r="BY87">
            <v>495814.7213768481</v>
          </cell>
          <cell r="BZ87">
            <v>841513.2411016648</v>
          </cell>
          <cell r="CA87">
            <v>232149.0422632222</v>
          </cell>
          <cell r="CC87">
            <v>11363.020061339732</v>
          </cell>
          <cell r="CF87">
            <v>0</v>
          </cell>
          <cell r="CG87">
            <v>5754028.057877075</v>
          </cell>
          <cell r="CH87">
            <v>80979</v>
          </cell>
          <cell r="CI87">
            <v>134835.81552</v>
          </cell>
          <cell r="CJ87">
            <v>27562612.475367136</v>
          </cell>
        </row>
        <row r="88">
          <cell r="B88" t="str">
            <v>Kihniö</v>
          </cell>
          <cell r="C88">
            <v>1994</v>
          </cell>
          <cell r="Q88">
            <v>113</v>
          </cell>
          <cell r="R88">
            <v>17</v>
          </cell>
          <cell r="S88">
            <v>96</v>
          </cell>
          <cell r="T88">
            <v>65</v>
          </cell>
          <cell r="U88">
            <v>54</v>
          </cell>
          <cell r="V88">
            <v>1061</v>
          </cell>
          <cell r="W88">
            <v>303</v>
          </cell>
          <cell r="X88">
            <v>195</v>
          </cell>
          <cell r="Y88">
            <v>90</v>
          </cell>
          <cell r="AE88">
            <v>1.4214210893576475</v>
          </cell>
          <cell r="AF88">
            <v>3272300.140850393</v>
          </cell>
          <cell r="AJ88">
            <v>128</v>
          </cell>
          <cell r="AK88">
            <v>896</v>
          </cell>
          <cell r="AM88">
            <v>29</v>
          </cell>
          <cell r="AN88">
            <v>0.014543630892678034</v>
          </cell>
          <cell r="AP88">
            <v>0</v>
          </cell>
          <cell r="AQ88">
            <v>0</v>
          </cell>
          <cell r="AS88">
            <v>0</v>
          </cell>
          <cell r="AT88">
            <v>0</v>
          </cell>
          <cell r="AU88">
            <v>357.1</v>
          </cell>
          <cell r="AV88">
            <v>5.583870064407728</v>
          </cell>
          <cell r="AX88">
            <v>105</v>
          </cell>
          <cell r="AY88">
            <v>544</v>
          </cell>
          <cell r="AZ88">
            <v>0.19301470588235295</v>
          </cell>
          <cell r="BB88">
            <v>0.529932</v>
          </cell>
          <cell r="BC88">
            <v>670</v>
          </cell>
          <cell r="BD88">
            <v>728</v>
          </cell>
          <cell r="BE88">
            <v>0.9203296703296703</v>
          </cell>
          <cell r="BG88">
            <v>0</v>
          </cell>
          <cell r="BH88">
            <v>0</v>
          </cell>
          <cell r="BO88">
            <v>-6236</v>
          </cell>
          <cell r="BP88">
            <v>-65198.231369509864</v>
          </cell>
          <cell r="BR88">
            <v>82427.22236314509</v>
          </cell>
          <cell r="BS88">
            <v>219048</v>
          </cell>
          <cell r="BT88">
            <v>68340</v>
          </cell>
          <cell r="BU88">
            <v>185745.72702158507</v>
          </cell>
          <cell r="BV88">
            <v>10832.417464142347</v>
          </cell>
          <cell r="BW88">
            <v>24966.191205261683</v>
          </cell>
          <cell r="BX88">
            <v>84210.02610541235</v>
          </cell>
          <cell r="BY88">
            <v>132963.3328811662</v>
          </cell>
          <cell r="BZ88">
            <v>193905.06881895455</v>
          </cell>
          <cell r="CA88">
            <v>61753.68627254177</v>
          </cell>
          <cell r="CC88">
            <v>-8920.778212885716</v>
          </cell>
          <cell r="CF88">
            <v>0</v>
          </cell>
          <cell r="CG88">
            <v>1955022.6133544187</v>
          </cell>
          <cell r="CH88">
            <v>-189353</v>
          </cell>
          <cell r="CI88">
            <v>31257.215999999993</v>
          </cell>
          <cell r="CJ88">
            <v>6875486.874620901</v>
          </cell>
        </row>
        <row r="89">
          <cell r="B89" t="str">
            <v>Kinnula</v>
          </cell>
          <cell r="C89">
            <v>1699</v>
          </cell>
          <cell r="Q89">
            <v>114</v>
          </cell>
          <cell r="R89">
            <v>18</v>
          </cell>
          <cell r="S89">
            <v>114</v>
          </cell>
          <cell r="T89">
            <v>57</v>
          </cell>
          <cell r="U89">
            <v>63</v>
          </cell>
          <cell r="V89">
            <v>855</v>
          </cell>
          <cell r="W89">
            <v>266</v>
          </cell>
          <cell r="X89">
            <v>159</v>
          </cell>
          <cell r="Y89">
            <v>53</v>
          </cell>
          <cell r="AE89">
            <v>1.2457112305212132</v>
          </cell>
          <cell r="AF89">
            <v>2443520.4668682422</v>
          </cell>
          <cell r="AJ89">
            <v>128</v>
          </cell>
          <cell r="AK89">
            <v>704</v>
          </cell>
          <cell r="AM89">
            <v>13</v>
          </cell>
          <cell r="AN89">
            <v>0.007651559741024131</v>
          </cell>
          <cell r="AP89">
            <v>0</v>
          </cell>
          <cell r="AQ89">
            <v>1</v>
          </cell>
          <cell r="AS89">
            <v>0</v>
          </cell>
          <cell r="AT89">
            <v>0</v>
          </cell>
          <cell r="AU89">
            <v>460.19</v>
          </cell>
          <cell r="AV89">
            <v>3.6919533236271973</v>
          </cell>
          <cell r="AX89">
            <v>65</v>
          </cell>
          <cell r="AY89">
            <v>405</v>
          </cell>
          <cell r="AZ89">
            <v>0.16049382716049382</v>
          </cell>
          <cell r="BB89">
            <v>1.286416</v>
          </cell>
          <cell r="BC89">
            <v>459</v>
          </cell>
          <cell r="BD89">
            <v>523</v>
          </cell>
          <cell r="BE89">
            <v>0.8776290630975143</v>
          </cell>
          <cell r="BG89">
            <v>0</v>
          </cell>
          <cell r="BH89">
            <v>0</v>
          </cell>
          <cell r="BO89">
            <v>96914</v>
          </cell>
          <cell r="BP89">
            <v>-113372.88184236322</v>
          </cell>
          <cell r="BR89">
            <v>7985.68745491188</v>
          </cell>
          <cell r="BS89">
            <v>175069</v>
          </cell>
          <cell r="BT89">
            <v>57344</v>
          </cell>
          <cell r="BU89">
            <v>155676.28894759898</v>
          </cell>
          <cell r="BV89">
            <v>8712.868785601755</v>
          </cell>
          <cell r="BW89">
            <v>29015.687809191466</v>
          </cell>
          <cell r="BX89">
            <v>73844.99649878072</v>
          </cell>
          <cell r="BY89">
            <v>86849.92761042874</v>
          </cell>
          <cell r="BZ89">
            <v>141637.73046884115</v>
          </cell>
          <cell r="CA89">
            <v>38890.7408488016</v>
          </cell>
          <cell r="CC89">
            <v>-13799.397084791897</v>
          </cell>
          <cell r="CF89">
            <v>193843.77913651144</v>
          </cell>
          <cell r="CG89">
            <v>1754672.3059239027</v>
          </cell>
          <cell r="CH89">
            <v>182758</v>
          </cell>
          <cell r="CI89">
            <v>130238.40000000001</v>
          </cell>
          <cell r="CJ89">
            <v>6624529.733790742</v>
          </cell>
        </row>
        <row r="90">
          <cell r="B90" t="str">
            <v>Kirkkonummi</v>
          </cell>
          <cell r="C90">
            <v>39033</v>
          </cell>
          <cell r="Q90">
            <v>2884</v>
          </cell>
          <cell r="R90">
            <v>609</v>
          </cell>
          <cell r="S90">
            <v>3583</v>
          </cell>
          <cell r="T90">
            <v>1713</v>
          </cell>
          <cell r="U90">
            <v>1573</v>
          </cell>
          <cell r="V90">
            <v>22869</v>
          </cell>
          <cell r="W90">
            <v>3789</v>
          </cell>
          <cell r="X90">
            <v>1598</v>
          </cell>
          <cell r="Y90">
            <v>415</v>
          </cell>
          <cell r="AE90">
            <v>0.6854316576366193</v>
          </cell>
          <cell r="AF90">
            <v>30888819.65254285</v>
          </cell>
          <cell r="AJ90">
            <v>2020</v>
          </cell>
          <cell r="AK90">
            <v>19412</v>
          </cell>
          <cell r="AM90">
            <v>2764</v>
          </cell>
          <cell r="AN90">
            <v>0.07081187712960828</v>
          </cell>
          <cell r="AP90">
            <v>1</v>
          </cell>
          <cell r="AQ90">
            <v>6580</v>
          </cell>
          <cell r="AS90">
            <v>3</v>
          </cell>
          <cell r="AT90">
            <v>731</v>
          </cell>
          <cell r="AU90">
            <v>366.21</v>
          </cell>
          <cell r="AV90">
            <v>106.58638486114525</v>
          </cell>
          <cell r="AX90">
            <v>2077</v>
          </cell>
          <cell r="AY90">
            <v>14185</v>
          </cell>
          <cell r="AZ90">
            <v>0.14642227705322525</v>
          </cell>
          <cell r="BB90">
            <v>0</v>
          </cell>
          <cell r="BC90">
            <v>10536</v>
          </cell>
          <cell r="BD90">
            <v>17630</v>
          </cell>
          <cell r="BE90">
            <v>0.5976176971072036</v>
          </cell>
          <cell r="BG90">
            <v>0</v>
          </cell>
          <cell r="BH90">
            <v>8</v>
          </cell>
          <cell r="BO90">
            <v>95527</v>
          </cell>
          <cell r="BP90">
            <v>-2429607.2040483127</v>
          </cell>
          <cell r="BR90">
            <v>-115756.35312727839</v>
          </cell>
          <cell r="BS90">
            <v>2071727</v>
          </cell>
          <cell r="BT90">
            <v>698246</v>
          </cell>
          <cell r="BU90">
            <v>1328514.603771267</v>
          </cell>
          <cell r="BV90">
            <v>-6999.652707042877</v>
          </cell>
          <cell r="BW90">
            <v>-330038.789723722</v>
          </cell>
          <cell r="BX90">
            <v>466855.0734799032</v>
          </cell>
          <cell r="BY90">
            <v>1443673.5638424095</v>
          </cell>
          <cell r="BZ90">
            <v>2195705.452450867</v>
          </cell>
          <cell r="CA90">
            <v>680587.7115293582</v>
          </cell>
          <cell r="CC90">
            <v>-88794.18098608329</v>
          </cell>
          <cell r="CF90">
            <v>0</v>
          </cell>
          <cell r="CG90">
            <v>-12321572.486630253</v>
          </cell>
          <cell r="CH90">
            <v>-2526605</v>
          </cell>
          <cell r="CI90">
            <v>-854082.5890559996</v>
          </cell>
          <cell r="CJ90">
            <v>21824524.328370444</v>
          </cell>
        </row>
        <row r="91">
          <cell r="B91" t="str">
            <v>Kitee</v>
          </cell>
          <cell r="C91">
            <v>10719</v>
          </cell>
          <cell r="Q91">
            <v>477</v>
          </cell>
          <cell r="R91">
            <v>90</v>
          </cell>
          <cell r="S91">
            <v>518</v>
          </cell>
          <cell r="T91">
            <v>309</v>
          </cell>
          <cell r="U91">
            <v>344</v>
          </cell>
          <cell r="V91">
            <v>5645</v>
          </cell>
          <cell r="W91">
            <v>1757</v>
          </cell>
          <cell r="X91">
            <v>1131</v>
          </cell>
          <cell r="Y91">
            <v>448</v>
          </cell>
          <cell r="AE91">
            <v>1.6583529638919061</v>
          </cell>
          <cell r="AF91">
            <v>20522792.99390335</v>
          </cell>
          <cell r="AJ91">
            <v>804</v>
          </cell>
          <cell r="AK91">
            <v>4582</v>
          </cell>
          <cell r="AM91">
            <v>505</v>
          </cell>
          <cell r="AN91">
            <v>0.04711260378766676</v>
          </cell>
          <cell r="AP91">
            <v>0</v>
          </cell>
          <cell r="AQ91">
            <v>1</v>
          </cell>
          <cell r="AS91">
            <v>3</v>
          </cell>
          <cell r="AT91">
            <v>416</v>
          </cell>
          <cell r="AU91">
            <v>1253.59</v>
          </cell>
          <cell r="AV91">
            <v>8.550642554583238</v>
          </cell>
          <cell r="AX91">
            <v>429</v>
          </cell>
          <cell r="AY91">
            <v>2695</v>
          </cell>
          <cell r="AZ91">
            <v>0.15918367346938775</v>
          </cell>
          <cell r="BB91">
            <v>0.581283</v>
          </cell>
          <cell r="BC91">
            <v>3522</v>
          </cell>
          <cell r="BD91">
            <v>3530</v>
          </cell>
          <cell r="BE91">
            <v>0.9977337110481587</v>
          </cell>
          <cell r="BG91">
            <v>0</v>
          </cell>
          <cell r="BH91">
            <v>0</v>
          </cell>
          <cell r="BO91">
            <v>489326</v>
          </cell>
          <cell r="BP91">
            <v>-349430.1184279545</v>
          </cell>
          <cell r="BR91">
            <v>-56715.47882780805</v>
          </cell>
          <cell r="BS91">
            <v>1158136</v>
          </cell>
          <cell r="BT91">
            <v>342783</v>
          </cell>
          <cell r="BU91">
            <v>900533.8584845748</v>
          </cell>
          <cell r="BV91">
            <v>48990.33472329932</v>
          </cell>
          <cell r="BW91">
            <v>122919.64991699434</v>
          </cell>
          <cell r="BX91">
            <v>445395.39128702896</v>
          </cell>
          <cell r="BY91">
            <v>568926.4470514387</v>
          </cell>
          <cell r="BZ91">
            <v>934562.5713683525</v>
          </cell>
          <cell r="CA91">
            <v>276798.53308393044</v>
          </cell>
          <cell r="CC91">
            <v>67024.57424803644</v>
          </cell>
          <cell r="CF91">
            <v>0</v>
          </cell>
          <cell r="CG91">
            <v>8952248.605716364</v>
          </cell>
          <cell r="CH91">
            <v>-590119</v>
          </cell>
          <cell r="CI91">
            <v>224830.54992000002</v>
          </cell>
          <cell r="CJ91">
            <v>37609044.298671044</v>
          </cell>
        </row>
        <row r="92">
          <cell r="B92" t="str">
            <v>Kittilä</v>
          </cell>
          <cell r="C92">
            <v>6383</v>
          </cell>
          <cell r="Q92">
            <v>421</v>
          </cell>
          <cell r="R92">
            <v>67</v>
          </cell>
          <cell r="S92">
            <v>406</v>
          </cell>
          <cell r="T92">
            <v>187</v>
          </cell>
          <cell r="U92">
            <v>183</v>
          </cell>
          <cell r="V92">
            <v>3839</v>
          </cell>
          <cell r="W92">
            <v>683</v>
          </cell>
          <cell r="X92">
            <v>441</v>
          </cell>
          <cell r="Y92">
            <v>156</v>
          </cell>
          <cell r="AE92">
            <v>1.0084964836478698</v>
          </cell>
          <cell r="AF92">
            <v>7431978.6791327195</v>
          </cell>
          <cell r="AJ92">
            <v>449</v>
          </cell>
          <cell r="AK92">
            <v>3286</v>
          </cell>
          <cell r="AM92">
            <v>177</v>
          </cell>
          <cell r="AN92">
            <v>0.027729907566974778</v>
          </cell>
          <cell r="AP92">
            <v>0</v>
          </cell>
          <cell r="AQ92">
            <v>22</v>
          </cell>
          <cell r="AS92">
            <v>0</v>
          </cell>
          <cell r="AT92">
            <v>0</v>
          </cell>
          <cell r="AU92">
            <v>8094.26</v>
          </cell>
          <cell r="AV92">
            <v>0.7885835147376041</v>
          </cell>
          <cell r="AX92">
            <v>273</v>
          </cell>
          <cell r="AY92">
            <v>2092</v>
          </cell>
          <cell r="AZ92">
            <v>0.13049713193116635</v>
          </cell>
          <cell r="BB92">
            <v>1.56535</v>
          </cell>
          <cell r="BC92">
            <v>3288</v>
          </cell>
          <cell r="BD92">
            <v>2892</v>
          </cell>
          <cell r="BE92">
            <v>1.1369294605809128</v>
          </cell>
          <cell r="BG92">
            <v>0</v>
          </cell>
          <cell r="BH92">
            <v>17</v>
          </cell>
          <cell r="BO92">
            <v>76130</v>
          </cell>
          <cell r="BP92">
            <v>-121961.0316045458</v>
          </cell>
          <cell r="BR92">
            <v>194464.53024873324</v>
          </cell>
          <cell r="BS92">
            <v>488612</v>
          </cell>
          <cell r="BT92">
            <v>183601</v>
          </cell>
          <cell r="BU92">
            <v>457147.0414309</v>
          </cell>
          <cell r="BV92">
            <v>22043.779874781118</v>
          </cell>
          <cell r="BW92">
            <v>46606.32555192929</v>
          </cell>
          <cell r="BX92">
            <v>166777.0942967512</v>
          </cell>
          <cell r="BY92">
            <v>428469.15121476783</v>
          </cell>
          <cell r="BZ92">
            <v>556199.9498196029</v>
          </cell>
          <cell r="CA92">
            <v>214044.87345109828</v>
          </cell>
          <cell r="CC92">
            <v>-86801.59332512844</v>
          </cell>
          <cell r="CF92">
            <v>0</v>
          </cell>
          <cell r="CG92">
            <v>1015690.9304098749</v>
          </cell>
          <cell r="CH92">
            <v>251739</v>
          </cell>
          <cell r="CI92">
            <v>46950.94320000001</v>
          </cell>
          <cell r="CJ92">
            <v>21228786.565896697</v>
          </cell>
        </row>
        <row r="93">
          <cell r="B93" t="str">
            <v>Kiuruvesi</v>
          </cell>
          <cell r="C93">
            <v>8444</v>
          </cell>
          <cell r="Q93">
            <v>471</v>
          </cell>
          <cell r="R93">
            <v>82</v>
          </cell>
          <cell r="S93">
            <v>533</v>
          </cell>
          <cell r="T93">
            <v>262</v>
          </cell>
          <cell r="U93">
            <v>286</v>
          </cell>
          <cell r="V93">
            <v>4454</v>
          </cell>
          <cell r="W93">
            <v>1238</v>
          </cell>
          <cell r="X93">
            <v>742</v>
          </cell>
          <cell r="Y93">
            <v>376</v>
          </cell>
          <cell r="AE93">
            <v>1.6236626635217772</v>
          </cell>
          <cell r="AF93">
            <v>15828845.900508994</v>
          </cell>
          <cell r="AJ93">
            <v>548</v>
          </cell>
          <cell r="AK93">
            <v>3635</v>
          </cell>
          <cell r="AM93">
            <v>89</v>
          </cell>
          <cell r="AN93">
            <v>0.010540028422548555</v>
          </cell>
          <cell r="AP93">
            <v>0</v>
          </cell>
          <cell r="AQ93">
            <v>2</v>
          </cell>
          <cell r="AS93">
            <v>0</v>
          </cell>
          <cell r="AT93">
            <v>0</v>
          </cell>
          <cell r="AU93">
            <v>1328.13</v>
          </cell>
          <cell r="AV93">
            <v>6.357811358827825</v>
          </cell>
          <cell r="AX93">
            <v>310</v>
          </cell>
          <cell r="AY93">
            <v>2239</v>
          </cell>
          <cell r="AZ93">
            <v>0.13845466726217062</v>
          </cell>
          <cell r="BB93">
            <v>0.293066</v>
          </cell>
          <cell r="BC93">
            <v>2632</v>
          </cell>
          <cell r="BD93">
            <v>2951</v>
          </cell>
          <cell r="BE93">
            <v>0.8919010504913588</v>
          </cell>
          <cell r="BG93">
            <v>0</v>
          </cell>
          <cell r="BH93">
            <v>0</v>
          </cell>
          <cell r="BO93">
            <v>232429</v>
          </cell>
          <cell r="BP93">
            <v>-230850.1654693282</v>
          </cell>
          <cell r="BR93">
            <v>168045.4978406094</v>
          </cell>
          <cell r="BS93">
            <v>894473</v>
          </cell>
          <cell r="BT93">
            <v>268110</v>
          </cell>
          <cell r="BU93">
            <v>682456.22900401</v>
          </cell>
          <cell r="BV93">
            <v>33966.257956521804</v>
          </cell>
          <cell r="BW93">
            <v>110226.00985128019</v>
          </cell>
          <cell r="BX93">
            <v>363392.41017846076</v>
          </cell>
          <cell r="BY93">
            <v>470200.3889638611</v>
          </cell>
          <cell r="BZ93">
            <v>789309.2936602538</v>
          </cell>
          <cell r="CA93">
            <v>215961.5741476559</v>
          </cell>
          <cell r="CC93">
            <v>42870.60125201153</v>
          </cell>
          <cell r="CF93">
            <v>0</v>
          </cell>
          <cell r="CG93">
            <v>8222000.513873735</v>
          </cell>
          <cell r="CH93">
            <v>-580799</v>
          </cell>
          <cell r="CI93">
            <v>96063.84384000005</v>
          </cell>
          <cell r="CJ93">
            <v>30683444.30766222</v>
          </cell>
        </row>
        <row r="94">
          <cell r="B94" t="str">
            <v>Kivijärvi</v>
          </cell>
          <cell r="C94">
            <v>1161</v>
          </cell>
          <cell r="Q94">
            <v>48</v>
          </cell>
          <cell r="R94">
            <v>9</v>
          </cell>
          <cell r="S94">
            <v>72</v>
          </cell>
          <cell r="T94">
            <v>28</v>
          </cell>
          <cell r="U94">
            <v>29</v>
          </cell>
          <cell r="V94">
            <v>565</v>
          </cell>
          <cell r="W94">
            <v>215</v>
          </cell>
          <cell r="X94">
            <v>148</v>
          </cell>
          <cell r="Y94">
            <v>47</v>
          </cell>
          <cell r="AE94">
            <v>1.634276533948764</v>
          </cell>
          <cell r="AF94">
            <v>2190599.513904985</v>
          </cell>
          <cell r="AJ94">
            <v>80</v>
          </cell>
          <cell r="AK94">
            <v>452</v>
          </cell>
          <cell r="AM94">
            <v>14</v>
          </cell>
          <cell r="AN94">
            <v>0.012058570198105082</v>
          </cell>
          <cell r="AP94">
            <v>0</v>
          </cell>
          <cell r="AQ94">
            <v>0</v>
          </cell>
          <cell r="AS94">
            <v>3</v>
          </cell>
          <cell r="AT94">
            <v>95</v>
          </cell>
          <cell r="AU94">
            <v>483.94</v>
          </cell>
          <cell r="AV94">
            <v>2.399057734429888</v>
          </cell>
          <cell r="AX94">
            <v>43</v>
          </cell>
          <cell r="AY94">
            <v>248</v>
          </cell>
          <cell r="AZ94">
            <v>0.17338709677419356</v>
          </cell>
          <cell r="BB94">
            <v>1.185383</v>
          </cell>
          <cell r="BC94">
            <v>256</v>
          </cell>
          <cell r="BD94">
            <v>354</v>
          </cell>
          <cell r="BE94">
            <v>0.7231638418079096</v>
          </cell>
          <cell r="BG94">
            <v>0</v>
          </cell>
          <cell r="BH94">
            <v>0</v>
          </cell>
          <cell r="BO94">
            <v>43455</v>
          </cell>
          <cell r="BP94">
            <v>-41222.422435740606</v>
          </cell>
          <cell r="BR94">
            <v>8762.558215379715</v>
          </cell>
          <cell r="BS94">
            <v>130215</v>
          </cell>
          <cell r="BT94">
            <v>39878</v>
          </cell>
          <cell r="BU94">
            <v>113824.44832960851</v>
          </cell>
          <cell r="BV94">
            <v>7034.246968550097</v>
          </cell>
          <cell r="BW94">
            <v>18972.256087466867</v>
          </cell>
          <cell r="BX94">
            <v>56149.43615035633</v>
          </cell>
          <cell r="BY94">
            <v>64664.56799765929</v>
          </cell>
          <cell r="BZ94">
            <v>103518.21061302294</v>
          </cell>
          <cell r="CA94">
            <v>34343.09810392604</v>
          </cell>
          <cell r="CC94">
            <v>-8656.993000353701</v>
          </cell>
          <cell r="CF94">
            <v>203813.9047730425</v>
          </cell>
          <cell r="CG94">
            <v>1177005.120605714</v>
          </cell>
          <cell r="CH94">
            <v>-282462</v>
          </cell>
          <cell r="CI94">
            <v>-44346.1752</v>
          </cell>
          <cell r="CJ94">
            <v>4822105.793490885</v>
          </cell>
        </row>
        <row r="95">
          <cell r="B95" t="str">
            <v>Kokemäki</v>
          </cell>
          <cell r="C95">
            <v>7498</v>
          </cell>
          <cell r="Q95">
            <v>356</v>
          </cell>
          <cell r="R95">
            <v>75</v>
          </cell>
          <cell r="S95">
            <v>461</v>
          </cell>
          <cell r="T95">
            <v>218</v>
          </cell>
          <cell r="U95">
            <v>230</v>
          </cell>
          <cell r="V95">
            <v>4024</v>
          </cell>
          <cell r="W95">
            <v>1156</v>
          </cell>
          <cell r="X95">
            <v>682</v>
          </cell>
          <cell r="Y95">
            <v>296</v>
          </cell>
          <cell r="AE95">
            <v>1.145611911437781</v>
          </cell>
          <cell r="AF95">
            <v>9917179.614201734</v>
          </cell>
          <cell r="AJ95">
            <v>443</v>
          </cell>
          <cell r="AK95">
            <v>3426</v>
          </cell>
          <cell r="AM95">
            <v>197</v>
          </cell>
          <cell r="AN95">
            <v>0.02627367297946119</v>
          </cell>
          <cell r="AP95">
            <v>0</v>
          </cell>
          <cell r="AQ95">
            <v>13</v>
          </cell>
          <cell r="AS95">
            <v>0</v>
          </cell>
          <cell r="AT95">
            <v>0</v>
          </cell>
          <cell r="AU95">
            <v>480.36</v>
          </cell>
          <cell r="AV95">
            <v>15.609126488466982</v>
          </cell>
          <cell r="AX95">
            <v>344</v>
          </cell>
          <cell r="AY95">
            <v>2125</v>
          </cell>
          <cell r="AZ95">
            <v>0.16188235294117648</v>
          </cell>
          <cell r="BB95">
            <v>0</v>
          </cell>
          <cell r="BC95">
            <v>2399</v>
          </cell>
          <cell r="BD95">
            <v>2819</v>
          </cell>
          <cell r="BE95">
            <v>0.8510109968073785</v>
          </cell>
          <cell r="BG95">
            <v>0</v>
          </cell>
          <cell r="BH95">
            <v>0</v>
          </cell>
          <cell r="BO95">
            <v>41830</v>
          </cell>
          <cell r="BP95">
            <v>-189993.3649698753</v>
          </cell>
          <cell r="BR95">
            <v>-17435.946478638798</v>
          </cell>
          <cell r="BS95">
            <v>687986</v>
          </cell>
          <cell r="BT95">
            <v>217878</v>
          </cell>
          <cell r="BU95">
            <v>550817.7150644845</v>
          </cell>
          <cell r="BV95">
            <v>28134.764337881366</v>
          </cell>
          <cell r="BW95">
            <v>78832.71425176546</v>
          </cell>
          <cell r="BX95">
            <v>250297.46366490252</v>
          </cell>
          <cell r="BY95">
            <v>386403.0682414612</v>
          </cell>
          <cell r="BZ95">
            <v>667130.2318773058</v>
          </cell>
          <cell r="CA95">
            <v>191411.1151891651</v>
          </cell>
          <cell r="CC95">
            <v>29544.070012153243</v>
          </cell>
          <cell r="CF95">
            <v>0</v>
          </cell>
          <cell r="CG95">
            <v>4424126.600820705</v>
          </cell>
          <cell r="CH95">
            <v>-462470</v>
          </cell>
          <cell r="CI95">
            <v>159021.0864</v>
          </cell>
          <cell r="CJ95">
            <v>17554567.715929236</v>
          </cell>
        </row>
        <row r="96">
          <cell r="B96" t="str">
            <v>Kokkola</v>
          </cell>
          <cell r="C96">
            <v>47723</v>
          </cell>
          <cell r="Q96">
            <v>3621</v>
          </cell>
          <cell r="R96">
            <v>626</v>
          </cell>
          <cell r="S96">
            <v>3666</v>
          </cell>
          <cell r="T96">
            <v>1726</v>
          </cell>
          <cell r="U96">
            <v>1695</v>
          </cell>
          <cell r="V96">
            <v>26489</v>
          </cell>
          <cell r="W96">
            <v>5706</v>
          </cell>
          <cell r="X96">
            <v>3001</v>
          </cell>
          <cell r="Y96">
            <v>1193</v>
          </cell>
          <cell r="AE96">
            <v>0.9860387177399864</v>
          </cell>
          <cell r="AF96">
            <v>54328401.55325315</v>
          </cell>
          <cell r="AJ96">
            <v>2444</v>
          </cell>
          <cell r="AK96">
            <v>21894</v>
          </cell>
          <cell r="AM96">
            <v>1611</v>
          </cell>
          <cell r="AN96">
            <v>0.03375730779707898</v>
          </cell>
          <cell r="AP96">
            <v>1</v>
          </cell>
          <cell r="AQ96">
            <v>6039</v>
          </cell>
          <cell r="AS96">
            <v>0</v>
          </cell>
          <cell r="AT96">
            <v>0</v>
          </cell>
          <cell r="AU96">
            <v>1445.11</v>
          </cell>
          <cell r="AV96">
            <v>33.023783656607456</v>
          </cell>
          <cell r="AX96">
            <v>1385</v>
          </cell>
          <cell r="AY96">
            <v>14272</v>
          </cell>
          <cell r="AZ96">
            <v>0.09704316143497758</v>
          </cell>
          <cell r="BB96">
            <v>0</v>
          </cell>
          <cell r="BC96">
            <v>19934</v>
          </cell>
          <cell r="BD96">
            <v>19299</v>
          </cell>
          <cell r="BE96">
            <v>1.03290325923623</v>
          </cell>
          <cell r="BG96">
            <v>0</v>
          </cell>
          <cell r="BH96">
            <v>0</v>
          </cell>
          <cell r="BO96">
            <v>1459983</v>
          </cell>
          <cell r="BP96">
            <v>-1427909.351449864</v>
          </cell>
          <cell r="BR96">
            <v>193897.22869046032</v>
          </cell>
          <cell r="BS96">
            <v>3497904</v>
          </cell>
          <cell r="BT96">
            <v>1150390</v>
          </cell>
          <cell r="BU96">
            <v>2560170.552761876</v>
          </cell>
          <cell r="BV96">
            <v>94908.11118518931</v>
          </cell>
          <cell r="BW96">
            <v>213758.12329429368</v>
          </cell>
          <cell r="BX96">
            <v>1350195.8835155452</v>
          </cell>
          <cell r="BY96">
            <v>2318477.82601972</v>
          </cell>
          <cell r="BZ96">
            <v>3666399.002961733</v>
          </cell>
          <cell r="CA96">
            <v>1089465.1001585778</v>
          </cell>
          <cell r="CC96">
            <v>-195665.7744376876</v>
          </cell>
          <cell r="CF96">
            <v>0</v>
          </cell>
          <cell r="CG96">
            <v>14689051.37480556</v>
          </cell>
          <cell r="CH96">
            <v>-2376843</v>
          </cell>
          <cell r="CI96">
            <v>-156403.29455999995</v>
          </cell>
          <cell r="CJ96">
            <v>88096259.70555525</v>
          </cell>
        </row>
        <row r="97">
          <cell r="B97" t="str">
            <v>Kolari</v>
          </cell>
          <cell r="C97">
            <v>3827</v>
          </cell>
          <cell r="Q97">
            <v>226</v>
          </cell>
          <cell r="R97">
            <v>33</v>
          </cell>
          <cell r="S97">
            <v>223</v>
          </cell>
          <cell r="T97">
            <v>79</v>
          </cell>
          <cell r="U97">
            <v>85</v>
          </cell>
          <cell r="V97">
            <v>2197</v>
          </cell>
          <cell r="W97">
            <v>559</v>
          </cell>
          <cell r="X97">
            <v>332</v>
          </cell>
          <cell r="Y97">
            <v>93</v>
          </cell>
          <cell r="AE97">
            <v>1.1779214995355638</v>
          </cell>
          <cell r="AF97">
            <v>5204512.227802606</v>
          </cell>
          <cell r="AJ97">
            <v>316</v>
          </cell>
          <cell r="AK97">
            <v>1829</v>
          </cell>
          <cell r="AM97">
            <v>52</v>
          </cell>
          <cell r="AN97">
            <v>0.01358766657956624</v>
          </cell>
          <cell r="AP97">
            <v>0</v>
          </cell>
          <cell r="AQ97">
            <v>26</v>
          </cell>
          <cell r="AS97">
            <v>0</v>
          </cell>
          <cell r="AT97">
            <v>0</v>
          </cell>
          <cell r="AU97">
            <v>2559.19</v>
          </cell>
          <cell r="AV97">
            <v>1.495395027332867</v>
          </cell>
          <cell r="AX97">
            <v>166</v>
          </cell>
          <cell r="AY97">
            <v>1101</v>
          </cell>
          <cell r="AZ97">
            <v>0.15077202543142598</v>
          </cell>
          <cell r="BB97">
            <v>1.713932</v>
          </cell>
          <cell r="BC97">
            <v>1410</v>
          </cell>
          <cell r="BD97">
            <v>1529</v>
          </cell>
          <cell r="BE97">
            <v>0.9221713538260301</v>
          </cell>
          <cell r="BG97">
            <v>0</v>
          </cell>
          <cell r="BH97">
            <v>2</v>
          </cell>
          <cell r="BO97">
            <v>-16074</v>
          </cell>
          <cell r="BP97">
            <v>-104948.13348874378</v>
          </cell>
          <cell r="BR97">
            <v>159790.83063413762</v>
          </cell>
          <cell r="BS97">
            <v>309744</v>
          </cell>
          <cell r="BT97">
            <v>129398</v>
          </cell>
          <cell r="BU97">
            <v>320372.58274171664</v>
          </cell>
          <cell r="BV97">
            <v>19615.74455248039</v>
          </cell>
          <cell r="BW97">
            <v>-4306.018548181757</v>
          </cell>
          <cell r="BX97">
            <v>105900.97151327858</v>
          </cell>
          <cell r="BY97">
            <v>256747.6903397223</v>
          </cell>
          <cell r="BZ97">
            <v>335575.45699918334</v>
          </cell>
          <cell r="CA97">
            <v>129767.92647972985</v>
          </cell>
          <cell r="CC97">
            <v>3967.8709573483357</v>
          </cell>
          <cell r="CF97">
            <v>0</v>
          </cell>
          <cell r="CG97">
            <v>2899206.726996002</v>
          </cell>
          <cell r="CH97">
            <v>-20465</v>
          </cell>
          <cell r="CI97">
            <v>122749.69200000001</v>
          </cell>
          <cell r="CJ97">
            <v>14424355.792063955</v>
          </cell>
        </row>
        <row r="98">
          <cell r="B98" t="str">
            <v>Konnevesi</v>
          </cell>
          <cell r="C98">
            <v>2753</v>
          </cell>
          <cell r="Q98">
            <v>119</v>
          </cell>
          <cell r="R98">
            <v>28</v>
          </cell>
          <cell r="S98">
            <v>176</v>
          </cell>
          <cell r="T98">
            <v>82</v>
          </cell>
          <cell r="U98">
            <v>74</v>
          </cell>
          <cell r="V98">
            <v>1414</v>
          </cell>
          <cell r="W98">
            <v>445</v>
          </cell>
          <cell r="X98">
            <v>296</v>
          </cell>
          <cell r="Y98">
            <v>119</v>
          </cell>
          <cell r="AE98">
            <v>1.2706229978815617</v>
          </cell>
          <cell r="AF98">
            <v>4038574.933905781</v>
          </cell>
          <cell r="AJ98">
            <v>176</v>
          </cell>
          <cell r="AK98">
            <v>1198</v>
          </cell>
          <cell r="AM98">
            <v>26</v>
          </cell>
          <cell r="AN98">
            <v>0.00944424264438794</v>
          </cell>
          <cell r="AP98">
            <v>0</v>
          </cell>
          <cell r="AQ98">
            <v>0</v>
          </cell>
          <cell r="AS98">
            <v>0</v>
          </cell>
          <cell r="AT98">
            <v>0</v>
          </cell>
          <cell r="AU98">
            <v>512.93</v>
          </cell>
          <cell r="AV98">
            <v>5.36720410192424</v>
          </cell>
          <cell r="AX98">
            <v>92</v>
          </cell>
          <cell r="AY98">
            <v>723</v>
          </cell>
          <cell r="AZ98">
            <v>0.1272475795297372</v>
          </cell>
          <cell r="BB98">
            <v>0.271333</v>
          </cell>
          <cell r="BC98">
            <v>802</v>
          </cell>
          <cell r="BD98">
            <v>985</v>
          </cell>
          <cell r="BE98">
            <v>0.8142131979695432</v>
          </cell>
          <cell r="BG98">
            <v>0</v>
          </cell>
          <cell r="BH98">
            <v>0</v>
          </cell>
          <cell r="BO98">
            <v>78006</v>
          </cell>
          <cell r="BP98">
            <v>-74634.46388963978</v>
          </cell>
          <cell r="BR98">
            <v>212913.65034567937</v>
          </cell>
          <cell r="BS98">
            <v>294459</v>
          </cell>
          <cell r="BT98">
            <v>87146</v>
          </cell>
          <cell r="BU98">
            <v>235915.4548271972</v>
          </cell>
          <cell r="BV98">
            <v>10266.407253946101</v>
          </cell>
          <cell r="BW98">
            <v>901.3692978763046</v>
          </cell>
          <cell r="BX98">
            <v>107805.7106164793</v>
          </cell>
          <cell r="BY98">
            <v>154011.59345537188</v>
          </cell>
          <cell r="BZ98">
            <v>238896.83094941953</v>
          </cell>
          <cell r="CA98">
            <v>69074.1311257649</v>
          </cell>
          <cell r="CC98">
            <v>4920.165455497274</v>
          </cell>
          <cell r="CF98">
            <v>114466.94926852922</v>
          </cell>
          <cell r="CG98">
            <v>2311199.7992</v>
          </cell>
          <cell r="CH98">
            <v>-75114</v>
          </cell>
          <cell r="CI98">
            <v>-10028.356800000001</v>
          </cell>
          <cell r="CJ98">
            <v>8749492.182741659</v>
          </cell>
        </row>
        <row r="99">
          <cell r="B99" t="str">
            <v>Kontiolahti</v>
          </cell>
          <cell r="C99">
            <v>14806</v>
          </cell>
          <cell r="Q99">
            <v>1276</v>
          </cell>
          <cell r="R99">
            <v>245</v>
          </cell>
          <cell r="S99">
            <v>1337</v>
          </cell>
          <cell r="T99">
            <v>663</v>
          </cell>
          <cell r="U99">
            <v>609</v>
          </cell>
          <cell r="V99">
            <v>8452</v>
          </cell>
          <cell r="W99">
            <v>1431</v>
          </cell>
          <cell r="X99">
            <v>584</v>
          </cell>
          <cell r="Y99">
            <v>209</v>
          </cell>
          <cell r="AE99">
            <v>0.8060551090430048</v>
          </cell>
          <cell r="AF99">
            <v>13778682.803472882</v>
          </cell>
          <cell r="AJ99">
            <v>884</v>
          </cell>
          <cell r="AK99">
            <v>7230</v>
          </cell>
          <cell r="AM99">
            <v>355</v>
          </cell>
          <cell r="AN99">
            <v>0.023976766175874645</v>
          </cell>
          <cell r="AP99">
            <v>0</v>
          </cell>
          <cell r="AQ99">
            <v>11</v>
          </cell>
          <cell r="AS99">
            <v>0</v>
          </cell>
          <cell r="AT99">
            <v>0</v>
          </cell>
          <cell r="AU99">
            <v>799.18</v>
          </cell>
          <cell r="AV99">
            <v>18.526489651893193</v>
          </cell>
          <cell r="AX99">
            <v>372</v>
          </cell>
          <cell r="AY99">
            <v>5109</v>
          </cell>
          <cell r="AZ99">
            <v>0.0728126834997064</v>
          </cell>
          <cell r="BB99">
            <v>0</v>
          </cell>
          <cell r="BC99">
            <v>3417</v>
          </cell>
          <cell r="BD99">
            <v>6317</v>
          </cell>
          <cell r="BE99">
            <v>0.5409213234130125</v>
          </cell>
          <cell r="BG99">
            <v>0</v>
          </cell>
          <cell r="BH99">
            <v>0</v>
          </cell>
          <cell r="BO99">
            <v>96865</v>
          </cell>
          <cell r="BP99">
            <v>-611898.1877726418</v>
          </cell>
          <cell r="BR99">
            <v>-31189.175071258098</v>
          </cell>
          <cell r="BS99">
            <v>949206</v>
          </cell>
          <cell r="BT99">
            <v>298870</v>
          </cell>
          <cell r="BU99">
            <v>652050.1110439254</v>
          </cell>
          <cell r="BV99">
            <v>10525.031466713928</v>
          </cell>
          <cell r="BW99">
            <v>-23583.385672022665</v>
          </cell>
          <cell r="BX99">
            <v>307887.29031200556</v>
          </cell>
          <cell r="BY99">
            <v>676315.8945541244</v>
          </cell>
          <cell r="BZ99">
            <v>1056294.202249494</v>
          </cell>
          <cell r="CA99">
            <v>278307.3585550578</v>
          </cell>
          <cell r="CC99">
            <v>74923.86091316651</v>
          </cell>
          <cell r="CF99">
            <v>0</v>
          </cell>
          <cell r="CG99">
            <v>6752036.323231218</v>
          </cell>
          <cell r="CH99">
            <v>-1238035</v>
          </cell>
          <cell r="CI99">
            <v>-32191.02532799996</v>
          </cell>
          <cell r="CJ99">
            <v>23072215.02721268</v>
          </cell>
        </row>
        <row r="100">
          <cell r="B100" t="str">
            <v>Korsnäs</v>
          </cell>
          <cell r="C100">
            <v>2171</v>
          </cell>
          <cell r="Q100">
            <v>126</v>
          </cell>
          <cell r="R100">
            <v>27</v>
          </cell>
          <cell r="S100">
            <v>117</v>
          </cell>
          <cell r="T100">
            <v>64</v>
          </cell>
          <cell r="U100">
            <v>74</v>
          </cell>
          <cell r="V100">
            <v>1177</v>
          </cell>
          <cell r="W100">
            <v>317</v>
          </cell>
          <cell r="X100">
            <v>164</v>
          </cell>
          <cell r="Y100">
            <v>105</v>
          </cell>
          <cell r="AE100">
            <v>0.9510687053982375</v>
          </cell>
          <cell r="AF100">
            <v>2383839.0921546803</v>
          </cell>
          <cell r="AJ100">
            <v>75</v>
          </cell>
          <cell r="AK100">
            <v>1042</v>
          </cell>
          <cell r="AM100">
            <v>217</v>
          </cell>
          <cell r="AN100">
            <v>0.09995393827729157</v>
          </cell>
          <cell r="AP100">
            <v>3</v>
          </cell>
          <cell r="AQ100">
            <v>1874</v>
          </cell>
          <cell r="AS100">
            <v>0</v>
          </cell>
          <cell r="AT100">
            <v>0</v>
          </cell>
          <cell r="AU100">
            <v>235.85</v>
          </cell>
          <cell r="AV100">
            <v>9.20500317998728</v>
          </cell>
          <cell r="AX100">
            <v>126</v>
          </cell>
          <cell r="AY100">
            <v>624</v>
          </cell>
          <cell r="AZ100">
            <v>0.20192307692307693</v>
          </cell>
          <cell r="BB100">
            <v>0.3136</v>
          </cell>
          <cell r="BC100">
            <v>750</v>
          </cell>
          <cell r="BD100">
            <v>972</v>
          </cell>
          <cell r="BE100">
            <v>0.7716049382716049</v>
          </cell>
          <cell r="BG100">
            <v>0</v>
          </cell>
          <cell r="BH100">
            <v>0</v>
          </cell>
          <cell r="BO100">
            <v>-47819</v>
          </cell>
          <cell r="BP100">
            <v>-33938.318872685326</v>
          </cell>
          <cell r="BR100">
            <v>307910.7989604967</v>
          </cell>
          <cell r="BS100">
            <v>215330</v>
          </cell>
          <cell r="BT100">
            <v>87084</v>
          </cell>
          <cell r="BU100">
            <v>208552.30023377578</v>
          </cell>
          <cell r="BV100">
            <v>13536.378379850774</v>
          </cell>
          <cell r="BW100">
            <v>38525.12046635463</v>
          </cell>
          <cell r="BX100">
            <v>77394.8217952806</v>
          </cell>
          <cell r="BY100">
            <v>160512.82890616357</v>
          </cell>
          <cell r="BZ100">
            <v>219656.9907228866</v>
          </cell>
          <cell r="CA100">
            <v>86132.62617675014</v>
          </cell>
          <cell r="CC100">
            <v>-33676.144296082806</v>
          </cell>
          <cell r="CF100">
            <v>0</v>
          </cell>
          <cell r="CG100">
            <v>1647658.9582514288</v>
          </cell>
          <cell r="CH100">
            <v>-398884</v>
          </cell>
          <cell r="CI100">
            <v>-631031.09568</v>
          </cell>
          <cell r="CJ100">
            <v>6448557.667209514</v>
          </cell>
        </row>
        <row r="101">
          <cell r="B101" t="str">
            <v>Koski Tl</v>
          </cell>
          <cell r="C101">
            <v>2416</v>
          </cell>
          <cell r="Q101">
            <v>129</v>
          </cell>
          <cell r="R101">
            <v>19</v>
          </cell>
          <cell r="S101">
            <v>140</v>
          </cell>
          <cell r="T101">
            <v>83</v>
          </cell>
          <cell r="U101">
            <v>93</v>
          </cell>
          <cell r="V101">
            <v>1205</v>
          </cell>
          <cell r="W101">
            <v>362</v>
          </cell>
          <cell r="X101">
            <v>268</v>
          </cell>
          <cell r="Y101">
            <v>117</v>
          </cell>
          <cell r="AE101">
            <v>1.0197631623053887</v>
          </cell>
          <cell r="AF101">
            <v>2844470.74768388</v>
          </cell>
          <cell r="AJ101">
            <v>104</v>
          </cell>
          <cell r="AK101">
            <v>1052</v>
          </cell>
          <cell r="AM101">
            <v>113</v>
          </cell>
          <cell r="AN101">
            <v>0.04677152317880795</v>
          </cell>
          <cell r="AP101">
            <v>0</v>
          </cell>
          <cell r="AQ101">
            <v>8</v>
          </cell>
          <cell r="AS101">
            <v>0</v>
          </cell>
          <cell r="AT101">
            <v>0</v>
          </cell>
          <cell r="AU101">
            <v>191.48</v>
          </cell>
          <cell r="AV101">
            <v>12.617505744725298</v>
          </cell>
          <cell r="AX101">
            <v>109</v>
          </cell>
          <cell r="AY101">
            <v>677</v>
          </cell>
          <cell r="AZ101">
            <v>0.16100443131462333</v>
          </cell>
          <cell r="BB101">
            <v>0</v>
          </cell>
          <cell r="BC101">
            <v>917</v>
          </cell>
          <cell r="BD101">
            <v>914</v>
          </cell>
          <cell r="BE101">
            <v>1.0032822757111597</v>
          </cell>
          <cell r="BG101">
            <v>0</v>
          </cell>
          <cell r="BH101">
            <v>0</v>
          </cell>
          <cell r="BO101">
            <v>-58672</v>
          </cell>
          <cell r="BP101">
            <v>-71779.90447595641</v>
          </cell>
          <cell r="BR101">
            <v>240131.28113703616</v>
          </cell>
          <cell r="BS101">
            <v>238534</v>
          </cell>
          <cell r="BT101">
            <v>77683</v>
          </cell>
          <cell r="BU101">
            <v>183775.91836874714</v>
          </cell>
          <cell r="BV101">
            <v>9914.914833124469</v>
          </cell>
          <cell r="BW101">
            <v>25160.51397010668</v>
          </cell>
          <cell r="BX101">
            <v>84042.742812827</v>
          </cell>
          <cell r="BY101">
            <v>143275.3160113607</v>
          </cell>
          <cell r="BZ101">
            <v>216829.0949552883</v>
          </cell>
          <cell r="CA101">
            <v>70375.32850897516</v>
          </cell>
          <cell r="CC101">
            <v>-4412.315672150267</v>
          </cell>
          <cell r="CF101">
            <v>0</v>
          </cell>
          <cell r="CG101">
            <v>1844232.0706215382</v>
          </cell>
          <cell r="CH101">
            <v>369489</v>
          </cell>
          <cell r="CI101">
            <v>985162.3291200001</v>
          </cell>
          <cell r="CJ101">
            <v>7372904.282151876</v>
          </cell>
        </row>
        <row r="102">
          <cell r="B102" t="str">
            <v>Kotka</v>
          </cell>
          <cell r="C102">
            <v>54187</v>
          </cell>
          <cell r="Q102">
            <v>2853</v>
          </cell>
          <cell r="R102">
            <v>548</v>
          </cell>
          <cell r="S102">
            <v>3124</v>
          </cell>
          <cell r="T102">
            <v>1629</v>
          </cell>
          <cell r="U102">
            <v>1775</v>
          </cell>
          <cell r="V102">
            <v>30703</v>
          </cell>
          <cell r="W102">
            <v>7703</v>
          </cell>
          <cell r="X102">
            <v>4036</v>
          </cell>
          <cell r="Y102">
            <v>1816</v>
          </cell>
          <cell r="AE102">
            <v>1.3473035814446563</v>
          </cell>
          <cell r="AF102">
            <v>84288008.7593327</v>
          </cell>
          <cell r="AJ102">
            <v>4953</v>
          </cell>
          <cell r="AK102">
            <v>24664</v>
          </cell>
          <cell r="AM102">
            <v>5020</v>
          </cell>
          <cell r="AN102">
            <v>0.09264214664033808</v>
          </cell>
          <cell r="AP102">
            <v>0</v>
          </cell>
          <cell r="AQ102">
            <v>519</v>
          </cell>
          <cell r="AS102">
            <v>3</v>
          </cell>
          <cell r="AT102">
            <v>483</v>
          </cell>
          <cell r="AU102">
            <v>272.01</v>
          </cell>
          <cell r="AV102">
            <v>199.20958788279844</v>
          </cell>
          <cell r="AX102">
            <v>2847</v>
          </cell>
          <cell r="AY102">
            <v>16276</v>
          </cell>
          <cell r="AZ102">
            <v>0.17492012779552715</v>
          </cell>
          <cell r="BB102">
            <v>0</v>
          </cell>
          <cell r="BC102">
            <v>20971</v>
          </cell>
          <cell r="BD102">
            <v>18914</v>
          </cell>
          <cell r="BE102">
            <v>1.108755419266152</v>
          </cell>
          <cell r="BG102">
            <v>0</v>
          </cell>
          <cell r="BH102">
            <v>2</v>
          </cell>
          <cell r="BO102">
            <v>1472159</v>
          </cell>
          <cell r="BP102">
            <v>-5493149.866979465</v>
          </cell>
          <cell r="BR102">
            <v>-573075.1788794994</v>
          </cell>
          <cell r="BS102">
            <v>3639803</v>
          </cell>
          <cell r="BT102">
            <v>1163250</v>
          </cell>
          <cell r="BU102">
            <v>2606864.8577143773</v>
          </cell>
          <cell r="BV102">
            <v>98405.03850020409</v>
          </cell>
          <cell r="BW102">
            <v>187240.83452947697</v>
          </cell>
          <cell r="BX102">
            <v>1470501.8591478586</v>
          </cell>
          <cell r="BY102">
            <v>2123241.615270677</v>
          </cell>
          <cell r="BZ102">
            <v>3781112.1653880496</v>
          </cell>
          <cell r="CA102">
            <v>1085904.423377082</v>
          </cell>
          <cell r="CC102">
            <v>781250.118283494</v>
          </cell>
          <cell r="CF102">
            <v>0</v>
          </cell>
          <cell r="CG102">
            <v>12718237.3822556</v>
          </cell>
          <cell r="CH102">
            <v>-1692485</v>
          </cell>
          <cell r="CI102">
            <v>-906352.468512</v>
          </cell>
          <cell r="CJ102">
            <v>112787366.58965887</v>
          </cell>
        </row>
        <row r="103">
          <cell r="B103" t="str">
            <v>Kouvola</v>
          </cell>
          <cell r="C103">
            <v>85306</v>
          </cell>
          <cell r="Q103">
            <v>4472</v>
          </cell>
          <cell r="R103">
            <v>837</v>
          </cell>
          <cell r="S103">
            <v>4938</v>
          </cell>
          <cell r="T103">
            <v>2589</v>
          </cell>
          <cell r="U103">
            <v>2750</v>
          </cell>
          <cell r="V103">
            <v>47871</v>
          </cell>
          <cell r="W103">
            <v>12058</v>
          </cell>
          <cell r="X103">
            <v>6981</v>
          </cell>
          <cell r="Y103">
            <v>2810</v>
          </cell>
          <cell r="AE103">
            <v>1.1606171807067533</v>
          </cell>
          <cell r="AF103">
            <v>114307255.06973052</v>
          </cell>
          <cell r="AJ103">
            <v>5802</v>
          </cell>
          <cell r="AK103">
            <v>39355</v>
          </cell>
          <cell r="AM103">
            <v>3648</v>
          </cell>
          <cell r="AN103">
            <v>0.042763697746934566</v>
          </cell>
          <cell r="AP103">
            <v>0</v>
          </cell>
          <cell r="AQ103">
            <v>296</v>
          </cell>
          <cell r="AS103">
            <v>0</v>
          </cell>
          <cell r="AT103">
            <v>0</v>
          </cell>
          <cell r="AU103">
            <v>2558.47</v>
          </cell>
          <cell r="AV103">
            <v>33.342583653511674</v>
          </cell>
          <cell r="AX103">
            <v>3464</v>
          </cell>
          <cell r="AY103">
            <v>25237</v>
          </cell>
          <cell r="AZ103">
            <v>0.13725878670206443</v>
          </cell>
          <cell r="BB103">
            <v>0</v>
          </cell>
          <cell r="BC103">
            <v>31106</v>
          </cell>
          <cell r="BD103">
            <v>32095</v>
          </cell>
          <cell r="BE103">
            <v>0.9691852313444462</v>
          </cell>
          <cell r="BG103">
            <v>0</v>
          </cell>
          <cell r="BH103">
            <v>1</v>
          </cell>
          <cell r="BO103">
            <v>1721663</v>
          </cell>
          <cell r="BP103">
            <v>-3709725.505546727</v>
          </cell>
          <cell r="BR103">
            <v>-328800.80143755674</v>
          </cell>
          <cell r="BS103">
            <v>6029989</v>
          </cell>
          <cell r="BT103">
            <v>1994317</v>
          </cell>
          <cell r="BU103">
            <v>4685514.567385978</v>
          </cell>
          <cell r="BV103">
            <v>204266.15495217545</v>
          </cell>
          <cell r="BW103">
            <v>546399.8316247552</v>
          </cell>
          <cell r="BX103">
            <v>2240686.432876591</v>
          </cell>
          <cell r="BY103">
            <v>3866084.163918898</v>
          </cell>
          <cell r="BZ103">
            <v>6539303.329367374</v>
          </cell>
          <cell r="CA103">
            <v>1904548.4230995</v>
          </cell>
          <cell r="CC103">
            <v>255481.909616975</v>
          </cell>
          <cell r="CF103">
            <v>0</v>
          </cell>
          <cell r="CG103">
            <v>17858494.553511355</v>
          </cell>
          <cell r="CH103">
            <v>13352487</v>
          </cell>
          <cell r="CI103">
            <v>319804.2983520003</v>
          </cell>
          <cell r="CJ103">
            <v>169345312.9255428</v>
          </cell>
        </row>
        <row r="104">
          <cell r="B104" t="str">
            <v>Kristiinankaupunki</v>
          </cell>
          <cell r="C104">
            <v>6727</v>
          </cell>
          <cell r="Q104">
            <v>306</v>
          </cell>
          <cell r="R104">
            <v>62</v>
          </cell>
          <cell r="S104">
            <v>315</v>
          </cell>
          <cell r="T104">
            <v>159</v>
          </cell>
          <cell r="U104">
            <v>198</v>
          </cell>
          <cell r="V104">
            <v>3461</v>
          </cell>
          <cell r="W104">
            <v>1182</v>
          </cell>
          <cell r="X104">
            <v>685</v>
          </cell>
          <cell r="Y104">
            <v>359</v>
          </cell>
          <cell r="AE104">
            <v>1.1704576500482502</v>
          </cell>
          <cell r="AF104">
            <v>9090386.622467557</v>
          </cell>
          <cell r="AJ104">
            <v>212</v>
          </cell>
          <cell r="AK104">
            <v>2994</v>
          </cell>
          <cell r="AM104">
            <v>266</v>
          </cell>
          <cell r="AN104">
            <v>0.03954214360041623</v>
          </cell>
          <cell r="AP104">
            <v>3</v>
          </cell>
          <cell r="AQ104">
            <v>3707</v>
          </cell>
          <cell r="AS104">
            <v>0</v>
          </cell>
          <cell r="AT104">
            <v>0</v>
          </cell>
          <cell r="AU104">
            <v>683.04</v>
          </cell>
          <cell r="AV104">
            <v>9.848617943312252</v>
          </cell>
          <cell r="AX104">
            <v>299</v>
          </cell>
          <cell r="AY104">
            <v>1662</v>
          </cell>
          <cell r="AZ104">
            <v>0.17990373044524668</v>
          </cell>
          <cell r="BB104">
            <v>0.462666</v>
          </cell>
          <cell r="BC104">
            <v>2417</v>
          </cell>
          <cell r="BD104">
            <v>2647</v>
          </cell>
          <cell r="BE104">
            <v>0.9131091802040046</v>
          </cell>
          <cell r="BG104">
            <v>0</v>
          </cell>
          <cell r="BH104">
            <v>0</v>
          </cell>
          <cell r="BO104">
            <v>-114657</v>
          </cell>
          <cell r="BP104">
            <v>-60402.366711661554</v>
          </cell>
          <cell r="BR104">
            <v>168304.4416630827</v>
          </cell>
          <cell r="BS104">
            <v>692802</v>
          </cell>
          <cell r="BT104">
            <v>228414</v>
          </cell>
          <cell r="BU104">
            <v>568548.2001782603</v>
          </cell>
          <cell r="BV104">
            <v>30177.065317712404</v>
          </cell>
          <cell r="BW104">
            <v>84240.24277662033</v>
          </cell>
          <cell r="BX104">
            <v>255219.49443637565</v>
          </cell>
          <cell r="BY104">
            <v>392060.7792299144</v>
          </cell>
          <cell r="BZ104">
            <v>659173.8744729864</v>
          </cell>
          <cell r="CA104">
            <v>219634.1354778587</v>
          </cell>
          <cell r="CC104">
            <v>-11820.749207567504</v>
          </cell>
          <cell r="CF104">
            <v>0</v>
          </cell>
          <cell r="CG104">
            <v>4124881.62928744</v>
          </cell>
          <cell r="CH104">
            <v>675144</v>
          </cell>
          <cell r="CI104">
            <v>721390.4976000001</v>
          </cell>
          <cell r="CJ104">
            <v>20535968.039559174</v>
          </cell>
        </row>
        <row r="105">
          <cell r="B105" t="str">
            <v>Kruunupyy</v>
          </cell>
          <cell r="C105">
            <v>6620</v>
          </cell>
          <cell r="Q105">
            <v>417</v>
          </cell>
          <cell r="R105">
            <v>95</v>
          </cell>
          <cell r="S105">
            <v>494</v>
          </cell>
          <cell r="T105">
            <v>232</v>
          </cell>
          <cell r="U105">
            <v>254</v>
          </cell>
          <cell r="V105">
            <v>3525</v>
          </cell>
          <cell r="W105">
            <v>859</v>
          </cell>
          <cell r="X105">
            <v>482</v>
          </cell>
          <cell r="Y105">
            <v>262</v>
          </cell>
          <cell r="AE105">
            <v>0.8416530717804699</v>
          </cell>
          <cell r="AF105">
            <v>6432744.832773113</v>
          </cell>
          <cell r="AJ105">
            <v>188</v>
          </cell>
          <cell r="AK105">
            <v>3152</v>
          </cell>
          <cell r="AM105">
            <v>194</v>
          </cell>
          <cell r="AN105">
            <v>0.02930513595166163</v>
          </cell>
          <cell r="AP105">
            <v>3</v>
          </cell>
          <cell r="AQ105">
            <v>5228</v>
          </cell>
          <cell r="AS105">
            <v>0</v>
          </cell>
          <cell r="AT105">
            <v>0</v>
          </cell>
          <cell r="AU105">
            <v>712.86</v>
          </cell>
          <cell r="AV105">
            <v>9.286535925707712</v>
          </cell>
          <cell r="AX105">
            <v>270</v>
          </cell>
          <cell r="AY105">
            <v>1938</v>
          </cell>
          <cell r="AZ105">
            <v>0.1393188854489164</v>
          </cell>
          <cell r="BB105">
            <v>0</v>
          </cell>
          <cell r="BC105">
            <v>2544</v>
          </cell>
          <cell r="BD105">
            <v>2902</v>
          </cell>
          <cell r="BE105">
            <v>0.8766368022053757</v>
          </cell>
          <cell r="BG105">
            <v>0</v>
          </cell>
          <cell r="BH105">
            <v>0</v>
          </cell>
          <cell r="BO105">
            <v>-32538</v>
          </cell>
          <cell r="BP105">
            <v>-74033.46611482656</v>
          </cell>
          <cell r="BR105">
            <v>-40340.352658394724</v>
          </cell>
          <cell r="BS105">
            <v>575682</v>
          </cell>
          <cell r="BT105">
            <v>200208</v>
          </cell>
          <cell r="BU105">
            <v>498934.73935790296</v>
          </cell>
          <cell r="BV105">
            <v>26028.434395778844</v>
          </cell>
          <cell r="BW105">
            <v>65840.18374348737</v>
          </cell>
          <cell r="BX105">
            <v>210501.86059898874</v>
          </cell>
          <cell r="BY105">
            <v>389555.4606137078</v>
          </cell>
          <cell r="BZ105">
            <v>647069.5953866849</v>
          </cell>
          <cell r="CA105">
            <v>190445.68935750786</v>
          </cell>
          <cell r="CC105">
            <v>-76083.51905566148</v>
          </cell>
          <cell r="CF105">
            <v>0</v>
          </cell>
          <cell r="CG105">
            <v>3853997.1845860267</v>
          </cell>
          <cell r="CH105">
            <v>-76939</v>
          </cell>
          <cell r="CI105">
            <v>-305148.5712</v>
          </cell>
          <cell r="CJ105">
            <v>16248667.184346348</v>
          </cell>
        </row>
        <row r="106">
          <cell r="B106" t="str">
            <v>Kuhmo</v>
          </cell>
          <cell r="C106">
            <v>8647</v>
          </cell>
          <cell r="Q106">
            <v>327</v>
          </cell>
          <cell r="R106">
            <v>72</v>
          </cell>
          <cell r="S106">
            <v>476</v>
          </cell>
          <cell r="T106">
            <v>234</v>
          </cell>
          <cell r="U106">
            <v>228</v>
          </cell>
          <cell r="V106">
            <v>4521</v>
          </cell>
          <cell r="W106">
            <v>1475</v>
          </cell>
          <cell r="X106">
            <v>984</v>
          </cell>
          <cell r="Y106">
            <v>330</v>
          </cell>
          <cell r="AE106">
            <v>1.5300260327976314</v>
          </cell>
          <cell r="AF106">
            <v>15274587.88346966</v>
          </cell>
          <cell r="AJ106">
            <v>719</v>
          </cell>
          <cell r="AK106">
            <v>3824</v>
          </cell>
          <cell r="AM106">
            <v>169</v>
          </cell>
          <cell r="AN106">
            <v>0.0195443506418411</v>
          </cell>
          <cell r="AP106">
            <v>0</v>
          </cell>
          <cell r="AQ106">
            <v>6</v>
          </cell>
          <cell r="AS106">
            <v>0</v>
          </cell>
          <cell r="AT106">
            <v>0</v>
          </cell>
          <cell r="AU106">
            <v>4806.31</v>
          </cell>
          <cell r="AV106">
            <v>1.7990932752985136</v>
          </cell>
          <cell r="AX106">
            <v>301</v>
          </cell>
          <cell r="AY106">
            <v>2231</v>
          </cell>
          <cell r="AZ106">
            <v>0.13491707754370239</v>
          </cell>
          <cell r="BB106">
            <v>1.304849</v>
          </cell>
          <cell r="BC106">
            <v>2721</v>
          </cell>
          <cell r="BD106">
            <v>2834</v>
          </cell>
          <cell r="BE106">
            <v>0.9601270289343684</v>
          </cell>
          <cell r="BG106">
            <v>0</v>
          </cell>
          <cell r="BH106">
            <v>1</v>
          </cell>
          <cell r="BO106">
            <v>576522</v>
          </cell>
          <cell r="BP106">
            <v>-224999.4030702594</v>
          </cell>
          <cell r="BR106">
            <v>45840.17907136306</v>
          </cell>
          <cell r="BS106">
            <v>879743</v>
          </cell>
          <cell r="BT106">
            <v>272146</v>
          </cell>
          <cell r="BU106">
            <v>703979.2439260354</v>
          </cell>
          <cell r="BV106">
            <v>36783.39677402133</v>
          </cell>
          <cell r="BW106">
            <v>141222.52031815654</v>
          </cell>
          <cell r="BX106">
            <v>373179.4735321675</v>
          </cell>
          <cell r="BY106">
            <v>459507.82671199803</v>
          </cell>
          <cell r="BZ106">
            <v>735798.274178321</v>
          </cell>
          <cell r="CA106">
            <v>213856.4882541266</v>
          </cell>
          <cell r="CC106">
            <v>37511.5938091742</v>
          </cell>
          <cell r="CF106">
            <v>0</v>
          </cell>
          <cell r="CG106">
            <v>6170212.316610234</v>
          </cell>
          <cell r="CH106">
            <v>-478096</v>
          </cell>
          <cell r="CI106">
            <v>-82115.31120000001</v>
          </cell>
          <cell r="CJ106">
            <v>32269462.48810026</v>
          </cell>
        </row>
        <row r="107">
          <cell r="B107" t="str">
            <v>Kuhmoinen</v>
          </cell>
          <cell r="C107">
            <v>2286</v>
          </cell>
          <cell r="Q107">
            <v>66</v>
          </cell>
          <cell r="R107">
            <v>15</v>
          </cell>
          <cell r="S107">
            <v>85</v>
          </cell>
          <cell r="T107">
            <v>60</v>
          </cell>
          <cell r="U107">
            <v>51</v>
          </cell>
          <cell r="V107">
            <v>1045</v>
          </cell>
          <cell r="W107">
            <v>489</v>
          </cell>
          <cell r="X107">
            <v>332</v>
          </cell>
          <cell r="Y107">
            <v>143</v>
          </cell>
          <cell r="AE107">
            <v>1.5369823540302943</v>
          </cell>
          <cell r="AF107">
            <v>4056489.25423599</v>
          </cell>
          <cell r="AJ107">
            <v>156</v>
          </cell>
          <cell r="AK107">
            <v>899</v>
          </cell>
          <cell r="AM107">
            <v>25</v>
          </cell>
          <cell r="AN107">
            <v>0.010936132983377077</v>
          </cell>
          <cell r="AP107">
            <v>0</v>
          </cell>
          <cell r="AQ107">
            <v>6</v>
          </cell>
          <cell r="AS107">
            <v>3</v>
          </cell>
          <cell r="AT107">
            <v>183</v>
          </cell>
          <cell r="AU107">
            <v>660.94</v>
          </cell>
          <cell r="AV107">
            <v>3.4587103216630855</v>
          </cell>
          <cell r="AX107">
            <v>76</v>
          </cell>
          <cell r="AY107">
            <v>499</v>
          </cell>
          <cell r="AZ107">
            <v>0.1523046092184369</v>
          </cell>
          <cell r="BB107">
            <v>0.743866</v>
          </cell>
          <cell r="BC107">
            <v>657</v>
          </cell>
          <cell r="BD107">
            <v>703</v>
          </cell>
          <cell r="BE107">
            <v>0.9345661450924608</v>
          </cell>
          <cell r="BG107">
            <v>0</v>
          </cell>
          <cell r="BH107">
            <v>0</v>
          </cell>
          <cell r="BO107">
            <v>41818</v>
          </cell>
          <cell r="BP107">
            <v>-51101.31328367236</v>
          </cell>
          <cell r="BR107">
            <v>7533.050449972972</v>
          </cell>
          <cell r="BS107">
            <v>263880</v>
          </cell>
          <cell r="BT107">
            <v>73319</v>
          </cell>
          <cell r="BU107">
            <v>170391.72029912568</v>
          </cell>
          <cell r="BV107">
            <v>10287.71598803778</v>
          </cell>
          <cell r="BW107">
            <v>30345.713254875387</v>
          </cell>
          <cell r="BX107">
            <v>102649.1409805688</v>
          </cell>
          <cell r="BY107">
            <v>114930.21923193669</v>
          </cell>
          <cell r="BZ107">
            <v>197835.3142036988</v>
          </cell>
          <cell r="CA107">
            <v>57829.09509328805</v>
          </cell>
          <cell r="CC107">
            <v>-10840.723120772134</v>
          </cell>
          <cell r="CF107">
            <v>99365.88662265433</v>
          </cell>
          <cell r="CG107">
            <v>1710666.7966920482</v>
          </cell>
          <cell r="CH107">
            <v>-197990</v>
          </cell>
          <cell r="CI107">
            <v>-22192.623359999998</v>
          </cell>
          <cell r="CJ107">
            <v>8494270.626414701</v>
          </cell>
        </row>
        <row r="108">
          <cell r="B108" t="str">
            <v>Kuopio</v>
          </cell>
          <cell r="C108">
            <v>117740</v>
          </cell>
          <cell r="Q108">
            <v>7218</v>
          </cell>
          <cell r="R108">
            <v>1189</v>
          </cell>
          <cell r="S108">
            <v>6957</v>
          </cell>
          <cell r="T108">
            <v>3501</v>
          </cell>
          <cell r="U108">
            <v>3772</v>
          </cell>
          <cell r="V108">
            <v>71740</v>
          </cell>
          <cell r="W108">
            <v>13114</v>
          </cell>
          <cell r="X108">
            <v>7314</v>
          </cell>
          <cell r="Y108">
            <v>2935</v>
          </cell>
          <cell r="AE108">
            <v>1.2316398972376614</v>
          </cell>
          <cell r="AF108">
            <v>167422183.89107504</v>
          </cell>
          <cell r="AJ108">
            <v>7371</v>
          </cell>
          <cell r="AK108">
            <v>55701</v>
          </cell>
          <cell r="AM108">
            <v>4260</v>
          </cell>
          <cell r="AN108">
            <v>0.03618141668082215</v>
          </cell>
          <cell r="AP108">
            <v>0</v>
          </cell>
          <cell r="AQ108">
            <v>120</v>
          </cell>
          <cell r="AS108">
            <v>3</v>
          </cell>
          <cell r="AT108">
            <v>847</v>
          </cell>
          <cell r="AU108">
            <v>3241.01</v>
          </cell>
          <cell r="AV108">
            <v>36.32818164707915</v>
          </cell>
          <cell r="AX108">
            <v>3708</v>
          </cell>
          <cell r="AY108">
            <v>35649</v>
          </cell>
          <cell r="AZ108">
            <v>0.1040141378439788</v>
          </cell>
          <cell r="BB108">
            <v>0</v>
          </cell>
          <cell r="BC108">
            <v>50347</v>
          </cell>
          <cell r="BD108">
            <v>47869</v>
          </cell>
          <cell r="BE108">
            <v>1.0517662788025652</v>
          </cell>
          <cell r="BG108">
            <v>0</v>
          </cell>
          <cell r="BH108">
            <v>3</v>
          </cell>
          <cell r="BO108">
            <v>344001</v>
          </cell>
          <cell r="BP108">
            <v>-9593299.491031455</v>
          </cell>
          <cell r="BR108">
            <v>568576.9896894507</v>
          </cell>
          <cell r="BS108">
            <v>8192552</v>
          </cell>
          <cell r="BT108">
            <v>2780481</v>
          </cell>
          <cell r="BU108">
            <v>6685946.670357633</v>
          </cell>
          <cell r="BV108">
            <v>274340.2053332768</v>
          </cell>
          <cell r="BW108">
            <v>542984.4859595057</v>
          </cell>
          <cell r="BX108">
            <v>3006730.6654707086</v>
          </cell>
          <cell r="BY108">
            <v>6029936.960660052</v>
          </cell>
          <cell r="BZ108">
            <v>8709832.970961055</v>
          </cell>
          <cell r="CA108">
            <v>3071318.894731569</v>
          </cell>
          <cell r="CC108">
            <v>728631.8536023047</v>
          </cell>
          <cell r="CF108">
            <v>0</v>
          </cell>
          <cell r="CG108">
            <v>32013718.21471213</v>
          </cell>
          <cell r="CH108">
            <v>-3328558</v>
          </cell>
          <cell r="CI108">
            <v>-1698737.2203359995</v>
          </cell>
          <cell r="CJ108">
            <v>197216251.3820964</v>
          </cell>
        </row>
        <row r="109">
          <cell r="B109" t="str">
            <v>Kuortane</v>
          </cell>
          <cell r="C109">
            <v>3690</v>
          </cell>
          <cell r="Q109">
            <v>175</v>
          </cell>
          <cell r="R109">
            <v>35</v>
          </cell>
          <cell r="S109">
            <v>256</v>
          </cell>
          <cell r="T109">
            <v>132</v>
          </cell>
          <cell r="U109">
            <v>129</v>
          </cell>
          <cell r="V109">
            <v>1870</v>
          </cell>
          <cell r="W109">
            <v>548</v>
          </cell>
          <cell r="X109">
            <v>365</v>
          </cell>
          <cell r="Y109">
            <v>180</v>
          </cell>
          <cell r="AE109">
            <v>1.497470819836526</v>
          </cell>
          <cell r="AF109">
            <v>6379548.69695944</v>
          </cell>
          <cell r="AJ109">
            <v>131</v>
          </cell>
          <cell r="AK109">
            <v>1587</v>
          </cell>
          <cell r="AM109">
            <v>61</v>
          </cell>
          <cell r="AN109">
            <v>0.016531165311653117</v>
          </cell>
          <cell r="AP109">
            <v>0</v>
          </cell>
          <cell r="AQ109">
            <v>2</v>
          </cell>
          <cell r="AS109">
            <v>0</v>
          </cell>
          <cell r="AT109">
            <v>0</v>
          </cell>
          <cell r="AU109">
            <v>462.15</v>
          </cell>
          <cell r="AV109">
            <v>7.984420642648491</v>
          </cell>
          <cell r="AX109">
            <v>142</v>
          </cell>
          <cell r="AY109">
            <v>1054</v>
          </cell>
          <cell r="AZ109">
            <v>0.1347248576850095</v>
          </cell>
          <cell r="BB109">
            <v>0</v>
          </cell>
          <cell r="BC109">
            <v>1279</v>
          </cell>
          <cell r="BD109">
            <v>1409</v>
          </cell>
          <cell r="BE109">
            <v>0.907735982966643</v>
          </cell>
          <cell r="BG109">
            <v>0</v>
          </cell>
          <cell r="BH109">
            <v>0</v>
          </cell>
          <cell r="BO109">
            <v>-28763</v>
          </cell>
          <cell r="BP109">
            <v>-76791.24103858521</v>
          </cell>
          <cell r="BR109">
            <v>43572.96139998175</v>
          </cell>
          <cell r="BS109">
            <v>402441</v>
          </cell>
          <cell r="BT109">
            <v>120659</v>
          </cell>
          <cell r="BU109">
            <v>305156.2929916715</v>
          </cell>
          <cell r="BV109">
            <v>18450.74644536792</v>
          </cell>
          <cell r="BW109">
            <v>1795.9278249640176</v>
          </cell>
          <cell r="BX109">
            <v>137432.4563507495</v>
          </cell>
          <cell r="BY109">
            <v>220951.71960317195</v>
          </cell>
          <cell r="BZ109">
            <v>351056.0725939158</v>
          </cell>
          <cell r="CA109">
            <v>102632.65252673901</v>
          </cell>
          <cell r="CC109">
            <v>-10589.180504435826</v>
          </cell>
          <cell r="CF109">
            <v>0</v>
          </cell>
          <cell r="CG109">
            <v>3229501.0009714286</v>
          </cell>
          <cell r="CH109">
            <v>468826</v>
          </cell>
          <cell r="CI109">
            <v>125289.34079999999</v>
          </cell>
          <cell r="CJ109">
            <v>13229125.847769525</v>
          </cell>
        </row>
        <row r="110">
          <cell r="B110" t="str">
            <v>Kurikka</v>
          </cell>
          <cell r="C110">
            <v>21501</v>
          </cell>
          <cell r="Q110">
            <v>1235</v>
          </cell>
          <cell r="R110">
            <v>249</v>
          </cell>
          <cell r="S110">
            <v>1366</v>
          </cell>
          <cell r="T110">
            <v>721</v>
          </cell>
          <cell r="U110">
            <v>695</v>
          </cell>
          <cell r="V110">
            <v>11410</v>
          </cell>
          <cell r="W110">
            <v>3184</v>
          </cell>
          <cell r="X110">
            <v>1833</v>
          </cell>
          <cell r="Y110">
            <v>808</v>
          </cell>
          <cell r="AE110">
            <v>1.357540783684408</v>
          </cell>
          <cell r="AF110">
            <v>33698980.88278492</v>
          </cell>
          <cell r="AJ110">
            <v>1076</v>
          </cell>
          <cell r="AK110">
            <v>9685</v>
          </cell>
          <cell r="AM110">
            <v>324</v>
          </cell>
          <cell r="AN110">
            <v>0.01506906655504395</v>
          </cell>
          <cell r="AP110">
            <v>0</v>
          </cell>
          <cell r="AQ110">
            <v>70</v>
          </cell>
          <cell r="AS110">
            <v>0</v>
          </cell>
          <cell r="AT110">
            <v>0</v>
          </cell>
          <cell r="AU110">
            <v>1724.06</v>
          </cell>
          <cell r="AV110">
            <v>12.471143695695046</v>
          </cell>
          <cell r="AX110">
            <v>761</v>
          </cell>
          <cell r="AY110">
            <v>5903</v>
          </cell>
          <cell r="AZ110">
            <v>0.12891749957648654</v>
          </cell>
          <cell r="BB110">
            <v>0</v>
          </cell>
          <cell r="BC110">
            <v>7191</v>
          </cell>
          <cell r="BD110">
            <v>8110</v>
          </cell>
          <cell r="BE110">
            <v>0.8866831072749691</v>
          </cell>
          <cell r="BG110">
            <v>0</v>
          </cell>
          <cell r="BH110">
            <v>0</v>
          </cell>
          <cell r="BO110">
            <v>-113946</v>
          </cell>
          <cell r="BP110">
            <v>-682081.435654164</v>
          </cell>
          <cell r="BR110">
            <v>261876.34645608068</v>
          </cell>
          <cell r="BS110">
            <v>2077689</v>
          </cell>
          <cell r="BT110">
            <v>680804</v>
          </cell>
          <cell r="BU110">
            <v>1686262.0985350716</v>
          </cell>
          <cell r="BV110">
            <v>83240.06106929644</v>
          </cell>
          <cell r="BW110">
            <v>147392.0110943074</v>
          </cell>
          <cell r="BX110">
            <v>733409.5022579217</v>
          </cell>
          <cell r="BY110">
            <v>1300647.7488145032</v>
          </cell>
          <cell r="BZ110">
            <v>1980529.4052533626</v>
          </cell>
          <cell r="CA110">
            <v>582317.8350698262</v>
          </cell>
          <cell r="CC110">
            <v>7905.22807848356</v>
          </cell>
          <cell r="CF110">
            <v>0</v>
          </cell>
          <cell r="CG110">
            <v>17668242.888164</v>
          </cell>
          <cell r="CH110">
            <v>-2569667</v>
          </cell>
          <cell r="CI110">
            <v>379058.86319999996</v>
          </cell>
          <cell r="CJ110">
            <v>60877238.4297329</v>
          </cell>
        </row>
        <row r="111">
          <cell r="B111" t="str">
            <v>Kustavi</v>
          </cell>
          <cell r="C111">
            <v>908</v>
          </cell>
          <cell r="Q111">
            <v>29</v>
          </cell>
          <cell r="R111">
            <v>7</v>
          </cell>
          <cell r="S111">
            <v>34</v>
          </cell>
          <cell r="T111">
            <v>10</v>
          </cell>
          <cell r="U111">
            <v>25</v>
          </cell>
          <cell r="V111">
            <v>461</v>
          </cell>
          <cell r="W111">
            <v>211</v>
          </cell>
          <cell r="X111">
            <v>85</v>
          </cell>
          <cell r="Y111">
            <v>46</v>
          </cell>
          <cell r="AE111">
            <v>1.1311182543786493</v>
          </cell>
          <cell r="AF111">
            <v>1185766.242070826</v>
          </cell>
          <cell r="AJ111">
            <v>40</v>
          </cell>
          <cell r="AK111">
            <v>366</v>
          </cell>
          <cell r="AM111">
            <v>26</v>
          </cell>
          <cell r="AN111">
            <v>0.028634361233480177</v>
          </cell>
          <cell r="AP111">
            <v>0</v>
          </cell>
          <cell r="AQ111">
            <v>10</v>
          </cell>
          <cell r="AS111">
            <v>1</v>
          </cell>
          <cell r="AT111">
            <v>0</v>
          </cell>
          <cell r="AU111">
            <v>165.8</v>
          </cell>
          <cell r="AV111">
            <v>5.476477683956574</v>
          </cell>
          <cell r="AX111">
            <v>39</v>
          </cell>
          <cell r="AY111">
            <v>204</v>
          </cell>
          <cell r="AZ111">
            <v>0.19117647058823528</v>
          </cell>
          <cell r="BB111">
            <v>0.513933</v>
          </cell>
          <cell r="BC111">
            <v>268</v>
          </cell>
          <cell r="BD111">
            <v>307</v>
          </cell>
          <cell r="BE111">
            <v>0.8729641693811075</v>
          </cell>
          <cell r="BG111">
            <v>0</v>
          </cell>
          <cell r="BH111">
            <v>0</v>
          </cell>
          <cell r="BO111">
            <v>14097</v>
          </cell>
          <cell r="BP111">
            <v>-57359.22504882944</v>
          </cell>
          <cell r="BR111">
            <v>44742.655345892534</v>
          </cell>
          <cell r="BS111">
            <v>85842</v>
          </cell>
          <cell r="BT111">
            <v>32620</v>
          </cell>
          <cell r="BU111">
            <v>75487.32994316822</v>
          </cell>
          <cell r="BV111">
            <v>4273.189155356878</v>
          </cell>
          <cell r="BW111">
            <v>8143.4788131842</v>
          </cell>
          <cell r="BX111">
            <v>29434.574132182515</v>
          </cell>
          <cell r="BY111">
            <v>45615.810298082986</v>
          </cell>
          <cell r="BZ111">
            <v>79648.67830292518</v>
          </cell>
          <cell r="CA111">
            <v>28605.933380118007</v>
          </cell>
          <cell r="CC111">
            <v>-4288.403771506481</v>
          </cell>
          <cell r="CF111">
            <v>0</v>
          </cell>
          <cell r="CG111">
            <v>465156.57422545436</v>
          </cell>
          <cell r="CH111">
            <v>-101233</v>
          </cell>
          <cell r="CI111">
            <v>-83352.576</v>
          </cell>
          <cell r="CJ111">
            <v>2360586.078948683</v>
          </cell>
        </row>
        <row r="112">
          <cell r="B112" t="str">
            <v>Kuusamo</v>
          </cell>
          <cell r="C112">
            <v>15533</v>
          </cell>
          <cell r="Q112">
            <v>897</v>
          </cell>
          <cell r="R112">
            <v>156</v>
          </cell>
          <cell r="S112">
            <v>1019</v>
          </cell>
          <cell r="T112">
            <v>499</v>
          </cell>
          <cell r="U112">
            <v>556</v>
          </cell>
          <cell r="V112">
            <v>8639</v>
          </cell>
          <cell r="W112">
            <v>1995</v>
          </cell>
          <cell r="X112">
            <v>1341</v>
          </cell>
          <cell r="Y112">
            <v>431</v>
          </cell>
          <cell r="AE112">
            <v>1.4385693670135595</v>
          </cell>
          <cell r="AF112">
            <v>25798316.87433439</v>
          </cell>
          <cell r="AJ112">
            <v>939</v>
          </cell>
          <cell r="AK112">
            <v>6935</v>
          </cell>
          <cell r="AM112">
            <v>262</v>
          </cell>
          <cell r="AN112">
            <v>0.016867314749243547</v>
          </cell>
          <cell r="AP112">
            <v>0</v>
          </cell>
          <cell r="AQ112">
            <v>32</v>
          </cell>
          <cell r="AS112">
            <v>0</v>
          </cell>
          <cell r="AT112">
            <v>0</v>
          </cell>
          <cell r="AU112">
            <v>4978</v>
          </cell>
          <cell r="AV112">
            <v>3.120329449578144</v>
          </cell>
          <cell r="AX112">
            <v>447</v>
          </cell>
          <cell r="AY112">
            <v>4379</v>
          </cell>
          <cell r="AZ112">
            <v>0.10207810002283627</v>
          </cell>
          <cell r="BB112">
            <v>0.769082</v>
          </cell>
          <cell r="BC112">
            <v>5835</v>
          </cell>
          <cell r="BD112">
            <v>5776</v>
          </cell>
          <cell r="BE112">
            <v>1.0102146814404431</v>
          </cell>
          <cell r="BG112">
            <v>0</v>
          </cell>
          <cell r="BH112">
            <v>5</v>
          </cell>
          <cell r="BO112">
            <v>250403</v>
          </cell>
          <cell r="BP112">
            <v>-529657.5516728067</v>
          </cell>
          <cell r="BR112">
            <v>-579082.7256268188</v>
          </cell>
          <cell r="BS112">
            <v>1313963</v>
          </cell>
          <cell r="BT112">
            <v>435634</v>
          </cell>
          <cell r="BU112">
            <v>1098414.486511707</v>
          </cell>
          <cell r="BV112">
            <v>52714.551751714826</v>
          </cell>
          <cell r="BW112">
            <v>141116.00218029704</v>
          </cell>
          <cell r="BX112">
            <v>546955.3250817208</v>
          </cell>
          <cell r="BY112">
            <v>838660.793254376</v>
          </cell>
          <cell r="BZ112">
            <v>1266459.4287688755</v>
          </cell>
          <cell r="CA112">
            <v>388094.8259751491</v>
          </cell>
          <cell r="CC112">
            <v>2345.9150886613643</v>
          </cell>
          <cell r="CF112">
            <v>0</v>
          </cell>
          <cell r="CG112">
            <v>10694678.383064002</v>
          </cell>
          <cell r="CH112">
            <v>-812256</v>
          </cell>
          <cell r="CI112">
            <v>625.1443199999921</v>
          </cell>
          <cell r="CJ112">
            <v>45648900.72545612</v>
          </cell>
        </row>
        <row r="113">
          <cell r="B113" t="str">
            <v>Kyyjärvi</v>
          </cell>
          <cell r="C113">
            <v>1375</v>
          </cell>
          <cell r="Q113">
            <v>94</v>
          </cell>
          <cell r="R113">
            <v>22</v>
          </cell>
          <cell r="S113">
            <v>74</v>
          </cell>
          <cell r="T113">
            <v>47</v>
          </cell>
          <cell r="U113">
            <v>42</v>
          </cell>
          <cell r="V113">
            <v>685</v>
          </cell>
          <cell r="W113">
            <v>232</v>
          </cell>
          <cell r="X113">
            <v>140</v>
          </cell>
          <cell r="Y113">
            <v>39</v>
          </cell>
          <cell r="AE113">
            <v>1.2715234924178707</v>
          </cell>
          <cell r="AF113">
            <v>2018516.5243391558</v>
          </cell>
          <cell r="AJ113">
            <v>82</v>
          </cell>
          <cell r="AK113">
            <v>575</v>
          </cell>
          <cell r="AM113">
            <v>18</v>
          </cell>
          <cell r="AN113">
            <v>0.01309090909090909</v>
          </cell>
          <cell r="AP113">
            <v>0</v>
          </cell>
          <cell r="AQ113">
            <v>1</v>
          </cell>
          <cell r="AS113">
            <v>0</v>
          </cell>
          <cell r="AT113">
            <v>0</v>
          </cell>
          <cell r="AU113">
            <v>448.22</v>
          </cell>
          <cell r="AV113">
            <v>3.0676899736736423</v>
          </cell>
          <cell r="AX113">
            <v>64</v>
          </cell>
          <cell r="AY113">
            <v>327</v>
          </cell>
          <cell r="AZ113">
            <v>0.19571865443425077</v>
          </cell>
          <cell r="BB113">
            <v>0.835116</v>
          </cell>
          <cell r="BC113">
            <v>476</v>
          </cell>
          <cell r="BD113">
            <v>452</v>
          </cell>
          <cell r="BE113">
            <v>1.0530973451327434</v>
          </cell>
          <cell r="BG113">
            <v>0</v>
          </cell>
          <cell r="BH113">
            <v>0</v>
          </cell>
          <cell r="BO113">
            <v>11212</v>
          </cell>
          <cell r="BP113">
            <v>-24489.055294420526</v>
          </cell>
          <cell r="BR113">
            <v>-17635.270867861807</v>
          </cell>
          <cell r="BS113">
            <v>144901</v>
          </cell>
          <cell r="BT113">
            <v>45985</v>
          </cell>
          <cell r="BU113">
            <v>129179.66506163221</v>
          </cell>
          <cell r="BV113">
            <v>6978.775756307908</v>
          </cell>
          <cell r="BW113">
            <v>17248.587342765153</v>
          </cell>
          <cell r="BX113">
            <v>61124.31556323072</v>
          </cell>
          <cell r="BY113">
            <v>69743.67295566997</v>
          </cell>
          <cell r="BZ113">
            <v>130961.70997997127</v>
          </cell>
          <cell r="CA113">
            <v>33993.843416983786</v>
          </cell>
          <cell r="CC113">
            <v>-13878.66558077902</v>
          </cell>
          <cell r="CF113">
            <v>0</v>
          </cell>
          <cell r="CG113">
            <v>1121051.4018068293</v>
          </cell>
          <cell r="CH113">
            <v>-326223</v>
          </cell>
          <cell r="CI113">
            <v>0</v>
          </cell>
          <cell r="CJ113">
            <v>4153955.8825115478</v>
          </cell>
        </row>
        <row r="114">
          <cell r="B114" t="str">
            <v>Kärkölä</v>
          </cell>
          <cell r="C114">
            <v>4540</v>
          </cell>
          <cell r="Q114">
            <v>234</v>
          </cell>
          <cell r="R114">
            <v>47</v>
          </cell>
          <cell r="S114">
            <v>292</v>
          </cell>
          <cell r="T114">
            <v>159</v>
          </cell>
          <cell r="U114">
            <v>146</v>
          </cell>
          <cell r="V114">
            <v>2543</v>
          </cell>
          <cell r="W114">
            <v>677</v>
          </cell>
          <cell r="X114">
            <v>318</v>
          </cell>
          <cell r="Y114">
            <v>124</v>
          </cell>
          <cell r="AE114">
            <v>0.9833066585537814</v>
          </cell>
          <cell r="AF114">
            <v>5154066.945710442</v>
          </cell>
          <cell r="AJ114">
            <v>263</v>
          </cell>
          <cell r="AK114">
            <v>2163</v>
          </cell>
          <cell r="AM114">
            <v>164</v>
          </cell>
          <cell r="AN114">
            <v>0.03612334801762115</v>
          </cell>
          <cell r="AP114">
            <v>0</v>
          </cell>
          <cell r="AQ114">
            <v>19</v>
          </cell>
          <cell r="AS114">
            <v>0</v>
          </cell>
          <cell r="AT114">
            <v>0</v>
          </cell>
          <cell r="AU114">
            <v>256.48</v>
          </cell>
          <cell r="AV114">
            <v>17.70118527760449</v>
          </cell>
          <cell r="AX114">
            <v>303</v>
          </cell>
          <cell r="AY114">
            <v>1414</v>
          </cell>
          <cell r="AZ114">
            <v>0.21428571428571427</v>
          </cell>
          <cell r="BB114">
            <v>0</v>
          </cell>
          <cell r="BC114">
            <v>1732</v>
          </cell>
          <cell r="BD114">
            <v>1836</v>
          </cell>
          <cell r="BE114">
            <v>0.9433551198257081</v>
          </cell>
          <cell r="BG114">
            <v>0</v>
          </cell>
          <cell r="BH114">
            <v>1</v>
          </cell>
          <cell r="BO114">
            <v>7835</v>
          </cell>
          <cell r="BP114">
            <v>-227607.23216053523</v>
          </cell>
          <cell r="BR114">
            <v>-35237.641212861985</v>
          </cell>
          <cell r="BS114">
            <v>389680</v>
          </cell>
          <cell r="BT114">
            <v>123884</v>
          </cell>
          <cell r="BU114">
            <v>273763.615764534</v>
          </cell>
          <cell r="BV114">
            <v>13590.197081574734</v>
          </cell>
          <cell r="BW114">
            <v>61909.680832856684</v>
          </cell>
          <cell r="BX114">
            <v>128987.01462709896</v>
          </cell>
          <cell r="BY114">
            <v>247071.45361683314</v>
          </cell>
          <cell r="BZ114">
            <v>415674.0463340416</v>
          </cell>
          <cell r="CA114">
            <v>112439.5435973581</v>
          </cell>
          <cell r="CC114">
            <v>31383.268910239327</v>
          </cell>
          <cell r="CF114">
            <v>0</v>
          </cell>
          <cell r="CG114">
            <v>2493190.128459771</v>
          </cell>
          <cell r="CH114">
            <v>-1026501</v>
          </cell>
          <cell r="CI114">
            <v>-242386.68623999998</v>
          </cell>
          <cell r="CJ114">
            <v>7877302.194663689</v>
          </cell>
        </row>
        <row r="115">
          <cell r="B115" t="str">
            <v>Kärsämäki</v>
          </cell>
          <cell r="C115">
            <v>2655</v>
          </cell>
          <cell r="Q115">
            <v>176</v>
          </cell>
          <cell r="R115">
            <v>42</v>
          </cell>
          <cell r="S115">
            <v>206</v>
          </cell>
          <cell r="T115">
            <v>123</v>
          </cell>
          <cell r="U115">
            <v>98</v>
          </cell>
          <cell r="V115">
            <v>1329</v>
          </cell>
          <cell r="W115">
            <v>349</v>
          </cell>
          <cell r="X115">
            <v>251</v>
          </cell>
          <cell r="Y115">
            <v>81</v>
          </cell>
          <cell r="AE115">
            <v>1.6596200375473478</v>
          </cell>
          <cell r="AF115">
            <v>5087195.378776027</v>
          </cell>
          <cell r="AJ115">
            <v>133</v>
          </cell>
          <cell r="AK115">
            <v>1091</v>
          </cell>
          <cell r="AM115">
            <v>25</v>
          </cell>
          <cell r="AN115">
            <v>0.009416195856873822</v>
          </cell>
          <cell r="AP115">
            <v>0</v>
          </cell>
          <cell r="AQ115">
            <v>2</v>
          </cell>
          <cell r="AS115">
            <v>0</v>
          </cell>
          <cell r="AT115">
            <v>0</v>
          </cell>
          <cell r="AU115">
            <v>695.95</v>
          </cell>
          <cell r="AV115">
            <v>3.814929233421941</v>
          </cell>
          <cell r="AX115">
            <v>100</v>
          </cell>
          <cell r="AY115">
            <v>690</v>
          </cell>
          <cell r="AZ115">
            <v>0.14492753623188406</v>
          </cell>
          <cell r="BB115">
            <v>0.922233</v>
          </cell>
          <cell r="BC115">
            <v>798</v>
          </cell>
          <cell r="BD115">
            <v>902</v>
          </cell>
          <cell r="BE115">
            <v>0.88470066518847</v>
          </cell>
          <cell r="BG115">
            <v>0</v>
          </cell>
          <cell r="BH115">
            <v>0</v>
          </cell>
          <cell r="BO115">
            <v>60418</v>
          </cell>
          <cell r="BP115">
            <v>-40317.75533051065</v>
          </cell>
          <cell r="BR115">
            <v>49000.51558020711</v>
          </cell>
          <cell r="BS115">
            <v>296680</v>
          </cell>
          <cell r="BT115">
            <v>93301</v>
          </cell>
          <cell r="BU115">
            <v>241156.9708270324</v>
          </cell>
          <cell r="BV115">
            <v>12942.928733045273</v>
          </cell>
          <cell r="BW115">
            <v>34878.62628951513</v>
          </cell>
          <cell r="BX115">
            <v>119431.05590188224</v>
          </cell>
          <cell r="BY115">
            <v>172131.00315916064</v>
          </cell>
          <cell r="BZ115">
            <v>235013.8605017155</v>
          </cell>
          <cell r="CA115">
            <v>78449.33164571795</v>
          </cell>
          <cell r="CC115">
            <v>14487.235701096903</v>
          </cell>
          <cell r="CF115">
            <v>0</v>
          </cell>
          <cell r="CG115">
            <v>3120507.8906232566</v>
          </cell>
          <cell r="CH115">
            <v>-40325</v>
          </cell>
          <cell r="CI115">
            <v>74235.888</v>
          </cell>
          <cell r="CJ115">
            <v>11463652.06959898</v>
          </cell>
        </row>
        <row r="116">
          <cell r="B116" t="str">
            <v>Lahti</v>
          </cell>
          <cell r="C116">
            <v>119452</v>
          </cell>
          <cell r="Q116">
            <v>6891</v>
          </cell>
          <cell r="R116">
            <v>1261</v>
          </cell>
          <cell r="S116">
            <v>7239</v>
          </cell>
          <cell r="T116">
            <v>3457</v>
          </cell>
          <cell r="U116">
            <v>3844</v>
          </cell>
          <cell r="V116">
            <v>69453</v>
          </cell>
          <cell r="W116">
            <v>15884</v>
          </cell>
          <cell r="X116">
            <v>8442</v>
          </cell>
          <cell r="Y116">
            <v>2981</v>
          </cell>
          <cell r="AE116">
            <v>1.0637126813919726</v>
          </cell>
          <cell r="AF116">
            <v>146697591.9109749</v>
          </cell>
          <cell r="AJ116">
            <v>9641</v>
          </cell>
          <cell r="AK116">
            <v>56877</v>
          </cell>
          <cell r="AM116">
            <v>7430</v>
          </cell>
          <cell r="AN116">
            <v>0.0622007166058333</v>
          </cell>
          <cell r="AP116">
            <v>0</v>
          </cell>
          <cell r="AQ116">
            <v>420</v>
          </cell>
          <cell r="AS116">
            <v>0</v>
          </cell>
          <cell r="AT116">
            <v>0</v>
          </cell>
          <cell r="AU116">
            <v>459.47</v>
          </cell>
          <cell r="AV116">
            <v>259.9778005092824</v>
          </cell>
          <cell r="AX116">
            <v>6061</v>
          </cell>
          <cell r="AY116">
            <v>36537</v>
          </cell>
          <cell r="AZ116">
            <v>0.16588663546541862</v>
          </cell>
          <cell r="BB116">
            <v>0</v>
          </cell>
          <cell r="BC116">
            <v>49761</v>
          </cell>
          <cell r="BD116">
            <v>46047</v>
          </cell>
          <cell r="BE116">
            <v>1.080656720307512</v>
          </cell>
          <cell r="BG116">
            <v>0</v>
          </cell>
          <cell r="BH116">
            <v>14</v>
          </cell>
          <cell r="BO116">
            <v>3879229</v>
          </cell>
          <cell r="BP116">
            <v>-9395175.100445136</v>
          </cell>
          <cell r="BR116">
            <v>-194497.132058952</v>
          </cell>
          <cell r="BS116">
            <v>8053889</v>
          </cell>
          <cell r="BT116">
            <v>2744547</v>
          </cell>
          <cell r="BU116">
            <v>6470503.743043369</v>
          </cell>
          <cell r="BV116">
            <v>262175.4958546273</v>
          </cell>
          <cell r="BW116">
            <v>117375.99346749118</v>
          </cell>
          <cell r="BX116">
            <v>3024360.3881341554</v>
          </cell>
          <cell r="BY116">
            <v>5639445.098830124</v>
          </cell>
          <cell r="BZ116">
            <v>8570366.7796735</v>
          </cell>
          <cell r="CA116">
            <v>2792435.931143376</v>
          </cell>
          <cell r="CC116">
            <v>1545742.4326244416</v>
          </cell>
          <cell r="CF116">
            <v>0</v>
          </cell>
          <cell r="CG116">
            <v>31118995.352521464</v>
          </cell>
          <cell r="CH116">
            <v>-2684187</v>
          </cell>
          <cell r="CI116">
            <v>-4764476.222832</v>
          </cell>
          <cell r="CJ116">
            <v>192757374.31127638</v>
          </cell>
        </row>
        <row r="117">
          <cell r="B117" t="str">
            <v>Laihia</v>
          </cell>
          <cell r="C117">
            <v>8139</v>
          </cell>
          <cell r="Q117">
            <v>663</v>
          </cell>
          <cell r="R117">
            <v>132</v>
          </cell>
          <cell r="S117">
            <v>676</v>
          </cell>
          <cell r="T117">
            <v>299</v>
          </cell>
          <cell r="U117">
            <v>264</v>
          </cell>
          <cell r="V117">
            <v>4395</v>
          </cell>
          <cell r="W117">
            <v>994</v>
          </cell>
          <cell r="X117">
            <v>493</v>
          </cell>
          <cell r="Y117">
            <v>223</v>
          </cell>
          <cell r="AE117">
            <v>0.9624042765524603</v>
          </cell>
          <cell r="AF117">
            <v>9043443.195972623</v>
          </cell>
          <cell r="AJ117">
            <v>354</v>
          </cell>
          <cell r="AK117">
            <v>3802</v>
          </cell>
          <cell r="AM117">
            <v>86</v>
          </cell>
          <cell r="AN117">
            <v>0.010566408649711267</v>
          </cell>
          <cell r="AP117">
            <v>0</v>
          </cell>
          <cell r="AQ117">
            <v>93</v>
          </cell>
          <cell r="AS117">
            <v>0</v>
          </cell>
          <cell r="AT117">
            <v>0</v>
          </cell>
          <cell r="AU117">
            <v>504.3</v>
          </cell>
          <cell r="AV117">
            <v>16.139202855443187</v>
          </cell>
          <cell r="AX117">
            <v>250</v>
          </cell>
          <cell r="AY117">
            <v>2637</v>
          </cell>
          <cell r="AZ117">
            <v>0.09480470231323473</v>
          </cell>
          <cell r="BB117">
            <v>0</v>
          </cell>
          <cell r="BC117">
            <v>1821</v>
          </cell>
          <cell r="BD117">
            <v>3387</v>
          </cell>
          <cell r="BE117">
            <v>0.537643932683791</v>
          </cell>
          <cell r="BG117">
            <v>0</v>
          </cell>
          <cell r="BH117">
            <v>0</v>
          </cell>
          <cell r="BO117">
            <v>-80765</v>
          </cell>
          <cell r="BP117">
            <v>-257897.6715475497</v>
          </cell>
          <cell r="BR117">
            <v>-82669.05663659237</v>
          </cell>
          <cell r="BS117">
            <v>630442</v>
          </cell>
          <cell r="BT117">
            <v>196494</v>
          </cell>
          <cell r="BU117">
            <v>488277.6115921374</v>
          </cell>
          <cell r="BV117">
            <v>13438.707080138607</v>
          </cell>
          <cell r="BW117">
            <v>56865.71957189152</v>
          </cell>
          <cell r="BX117">
            <v>183097.91458002324</v>
          </cell>
          <cell r="BY117">
            <v>402271.6029004239</v>
          </cell>
          <cell r="BZ117">
            <v>650793.6444336704</v>
          </cell>
          <cell r="CA117">
            <v>171958.51660430492</v>
          </cell>
          <cell r="CC117">
            <v>-12529.881211991415</v>
          </cell>
          <cell r="CF117">
            <v>0</v>
          </cell>
          <cell r="CG117">
            <v>3213996.2041451144</v>
          </cell>
          <cell r="CH117">
            <v>-571012</v>
          </cell>
          <cell r="CI117">
            <v>-161964.47424</v>
          </cell>
          <cell r="CJ117">
            <v>15132500.943026043</v>
          </cell>
        </row>
        <row r="118">
          <cell r="B118" t="str">
            <v>Laitila</v>
          </cell>
          <cell r="C118">
            <v>8520</v>
          </cell>
          <cell r="Q118">
            <v>579</v>
          </cell>
          <cell r="R118">
            <v>101</v>
          </cell>
          <cell r="S118">
            <v>584</v>
          </cell>
          <cell r="T118">
            <v>295</v>
          </cell>
          <cell r="U118">
            <v>291</v>
          </cell>
          <cell r="V118">
            <v>4665</v>
          </cell>
          <cell r="W118">
            <v>1059</v>
          </cell>
          <cell r="X118">
            <v>672</v>
          </cell>
          <cell r="Y118">
            <v>274</v>
          </cell>
          <cell r="AE118">
            <v>1.0567744718155259</v>
          </cell>
          <cell r="AF118">
            <v>10395063.119652925</v>
          </cell>
          <cell r="AJ118">
            <v>287</v>
          </cell>
          <cell r="AK118">
            <v>3967</v>
          </cell>
          <cell r="AM118">
            <v>414</v>
          </cell>
          <cell r="AN118">
            <v>0.048591549295774646</v>
          </cell>
          <cell r="AP118">
            <v>0</v>
          </cell>
          <cell r="AQ118">
            <v>33</v>
          </cell>
          <cell r="AS118">
            <v>0</v>
          </cell>
          <cell r="AT118">
            <v>0</v>
          </cell>
          <cell r="AU118">
            <v>531.56</v>
          </cell>
          <cell r="AV118">
            <v>16.028294077808717</v>
          </cell>
          <cell r="AX118">
            <v>456</v>
          </cell>
          <cell r="AY118">
            <v>2583</v>
          </cell>
          <cell r="AZ118">
            <v>0.1765389082462253</v>
          </cell>
          <cell r="BB118">
            <v>0</v>
          </cell>
          <cell r="BC118">
            <v>3572</v>
          </cell>
          <cell r="BD118">
            <v>3561</v>
          </cell>
          <cell r="BE118">
            <v>1.0030890199382196</v>
          </cell>
          <cell r="BG118">
            <v>0</v>
          </cell>
          <cell r="BH118">
            <v>0</v>
          </cell>
          <cell r="BO118">
            <v>-34740</v>
          </cell>
          <cell r="BP118">
            <v>-215831.9381392736</v>
          </cell>
          <cell r="BR118">
            <v>84422.16206699982</v>
          </cell>
          <cell r="BS118">
            <v>739591</v>
          </cell>
          <cell r="BT118">
            <v>245424</v>
          </cell>
          <cell r="BU118">
            <v>599915.1630202786</v>
          </cell>
          <cell r="BV118">
            <v>28362.25053418359</v>
          </cell>
          <cell r="BW118">
            <v>66734.71021022498</v>
          </cell>
          <cell r="BX118">
            <v>271181.82292428904</v>
          </cell>
          <cell r="BY118">
            <v>489938.90179089195</v>
          </cell>
          <cell r="BZ118">
            <v>793644.9780317354</v>
          </cell>
          <cell r="CA118">
            <v>232345.14997021123</v>
          </cell>
          <cell r="CC118">
            <v>-68194.11536266029</v>
          </cell>
          <cell r="CF118">
            <v>0</v>
          </cell>
          <cell r="CG118">
            <v>4686578.983032291</v>
          </cell>
          <cell r="CH118">
            <v>516959</v>
          </cell>
          <cell r="CI118">
            <v>428627.59823999996</v>
          </cell>
          <cell r="CJ118">
            <v>20400564.653566767</v>
          </cell>
        </row>
        <row r="119">
          <cell r="B119" t="str">
            <v>Lapinjärvi</v>
          </cell>
          <cell r="C119">
            <v>2739</v>
          </cell>
          <cell r="Q119">
            <v>125</v>
          </cell>
          <cell r="R119">
            <v>29</v>
          </cell>
          <cell r="S119">
            <v>186</v>
          </cell>
          <cell r="T119">
            <v>82</v>
          </cell>
          <cell r="U119">
            <v>91</v>
          </cell>
          <cell r="V119">
            <v>1463</v>
          </cell>
          <cell r="W119">
            <v>413</v>
          </cell>
          <cell r="X119">
            <v>240</v>
          </cell>
          <cell r="Y119">
            <v>110</v>
          </cell>
          <cell r="AE119">
            <v>1.0535004360657656</v>
          </cell>
          <cell r="AF119">
            <v>3331439.834297312</v>
          </cell>
          <cell r="AJ119">
            <v>151</v>
          </cell>
          <cell r="AK119">
            <v>1272</v>
          </cell>
          <cell r="AM119">
            <v>136</v>
          </cell>
          <cell r="AN119">
            <v>0.04965315808689302</v>
          </cell>
          <cell r="AP119">
            <v>1</v>
          </cell>
          <cell r="AQ119">
            <v>855</v>
          </cell>
          <cell r="AS119">
            <v>0</v>
          </cell>
          <cell r="AT119">
            <v>0</v>
          </cell>
          <cell r="AU119">
            <v>329.87</v>
          </cell>
          <cell r="AV119">
            <v>8.303270985539758</v>
          </cell>
          <cell r="AX119">
            <v>199</v>
          </cell>
          <cell r="AY119">
            <v>816</v>
          </cell>
          <cell r="AZ119">
            <v>0.24387254901960784</v>
          </cell>
          <cell r="BB119">
            <v>0</v>
          </cell>
          <cell r="BC119">
            <v>815</v>
          </cell>
          <cell r="BD119">
            <v>1073</v>
          </cell>
          <cell r="BE119">
            <v>0.7595526561043803</v>
          </cell>
          <cell r="BG119">
            <v>0</v>
          </cell>
          <cell r="BH119">
            <v>0</v>
          </cell>
          <cell r="BO119">
            <v>-44318</v>
          </cell>
          <cell r="BP119">
            <v>-69894.32379791881</v>
          </cell>
          <cell r="BR119">
            <v>28807.877030804753</v>
          </cell>
          <cell r="BS119">
            <v>266070</v>
          </cell>
          <cell r="BT119">
            <v>86843</v>
          </cell>
          <cell r="BU119">
            <v>215737.08744909434</v>
          </cell>
          <cell r="BV119">
            <v>10073.129408609553</v>
          </cell>
          <cell r="BW119">
            <v>43753.06037410913</v>
          </cell>
          <cell r="BX119">
            <v>86084.27444925872</v>
          </cell>
          <cell r="BY119">
            <v>157534.1649968356</v>
          </cell>
          <cell r="BZ119">
            <v>288427.1364173449</v>
          </cell>
          <cell r="CA119">
            <v>80419.06926967647</v>
          </cell>
          <cell r="CC119">
            <v>24014.387066761647</v>
          </cell>
          <cell r="CF119">
            <v>0</v>
          </cell>
          <cell r="CG119">
            <v>1969142.4634887816</v>
          </cell>
          <cell r="CH119">
            <v>-625328</v>
          </cell>
          <cell r="CI119">
            <v>-870669.75168</v>
          </cell>
          <cell r="CJ119">
            <v>6803401.511527769</v>
          </cell>
        </row>
        <row r="120">
          <cell r="B120" t="str">
            <v>Lapinlahti</v>
          </cell>
          <cell r="C120">
            <v>9882</v>
          </cell>
          <cell r="Q120">
            <v>531</v>
          </cell>
          <cell r="R120">
            <v>121</v>
          </cell>
          <cell r="S120">
            <v>710</v>
          </cell>
          <cell r="T120">
            <v>320</v>
          </cell>
          <cell r="U120">
            <v>343</v>
          </cell>
          <cell r="V120">
            <v>5380</v>
          </cell>
          <cell r="W120">
            <v>1369</v>
          </cell>
          <cell r="X120">
            <v>753</v>
          </cell>
          <cell r="Y120">
            <v>355</v>
          </cell>
          <cell r="AE120">
            <v>1.5013823399851496</v>
          </cell>
          <cell r="AF120">
            <v>17129369.397378545</v>
          </cell>
          <cell r="AJ120">
            <v>614</v>
          </cell>
          <cell r="AK120">
            <v>4398</v>
          </cell>
          <cell r="AM120">
            <v>175</v>
          </cell>
          <cell r="AN120">
            <v>0.01770896579639749</v>
          </cell>
          <cell r="AP120">
            <v>0</v>
          </cell>
          <cell r="AQ120">
            <v>10</v>
          </cell>
          <cell r="AS120">
            <v>0</v>
          </cell>
          <cell r="AT120">
            <v>0</v>
          </cell>
          <cell r="AU120">
            <v>1096.61</v>
          </cell>
          <cell r="AV120">
            <v>9.011407884297974</v>
          </cell>
          <cell r="AX120">
            <v>418</v>
          </cell>
          <cell r="AY120">
            <v>2846</v>
          </cell>
          <cell r="AZ120">
            <v>0.14687280393534785</v>
          </cell>
          <cell r="BB120">
            <v>0</v>
          </cell>
          <cell r="BC120">
            <v>3015</v>
          </cell>
          <cell r="BD120">
            <v>3635</v>
          </cell>
          <cell r="BE120">
            <v>0.8294360385144429</v>
          </cell>
          <cell r="BG120">
            <v>0</v>
          </cell>
          <cell r="BH120">
            <v>0</v>
          </cell>
          <cell r="BO120">
            <v>244217</v>
          </cell>
          <cell r="BP120">
            <v>-379225.8236173176</v>
          </cell>
          <cell r="BR120">
            <v>-103708.25441498868</v>
          </cell>
          <cell r="BS120">
            <v>958412</v>
          </cell>
          <cell r="BT120">
            <v>288726</v>
          </cell>
          <cell r="BU120">
            <v>687361.0736377841</v>
          </cell>
          <cell r="BV120">
            <v>29107.534124884838</v>
          </cell>
          <cell r="BW120">
            <v>88418.25418264151</v>
          </cell>
          <cell r="BX120">
            <v>332831.1518768048</v>
          </cell>
          <cell r="BY120">
            <v>530175.9507121128</v>
          </cell>
          <cell r="BZ120">
            <v>829064.5310967282</v>
          </cell>
          <cell r="CA120">
            <v>247037.21744427693</v>
          </cell>
          <cell r="CC120">
            <v>102864.12525654309</v>
          </cell>
          <cell r="CF120">
            <v>0</v>
          </cell>
          <cell r="CG120">
            <v>8304540.469605921</v>
          </cell>
          <cell r="CH120">
            <v>-604814</v>
          </cell>
          <cell r="CI120">
            <v>21619.574399999983</v>
          </cell>
          <cell r="CJ120">
            <v>30144885.499352567</v>
          </cell>
        </row>
        <row r="121">
          <cell r="B121" t="str">
            <v>Lappajärvi</v>
          </cell>
          <cell r="C121">
            <v>3176</v>
          </cell>
          <cell r="Q121">
            <v>175</v>
          </cell>
          <cell r="R121">
            <v>23</v>
          </cell>
          <cell r="S121">
            <v>172</v>
          </cell>
          <cell r="T121">
            <v>94</v>
          </cell>
          <cell r="U121">
            <v>103</v>
          </cell>
          <cell r="V121">
            <v>1600</v>
          </cell>
          <cell r="W121">
            <v>518</v>
          </cell>
          <cell r="X121">
            <v>334</v>
          </cell>
          <cell r="Y121">
            <v>157</v>
          </cell>
          <cell r="AE121">
            <v>1.5820740119328363</v>
          </cell>
          <cell r="AF121">
            <v>5801128.862973892</v>
          </cell>
          <cell r="AJ121">
            <v>136</v>
          </cell>
          <cell r="AK121">
            <v>1335</v>
          </cell>
          <cell r="AM121">
            <v>92</v>
          </cell>
          <cell r="AN121">
            <v>0.028967254408060455</v>
          </cell>
          <cell r="AP121">
            <v>0</v>
          </cell>
          <cell r="AQ121">
            <v>16</v>
          </cell>
          <cell r="AS121">
            <v>0</v>
          </cell>
          <cell r="AT121">
            <v>0</v>
          </cell>
          <cell r="AU121">
            <v>420.06</v>
          </cell>
          <cell r="AV121">
            <v>7.560824644098462</v>
          </cell>
          <cell r="AX121">
            <v>84</v>
          </cell>
          <cell r="AY121">
            <v>711</v>
          </cell>
          <cell r="AZ121">
            <v>0.11814345991561181</v>
          </cell>
          <cell r="BB121">
            <v>0</v>
          </cell>
          <cell r="BC121">
            <v>1096</v>
          </cell>
          <cell r="BD121">
            <v>1154</v>
          </cell>
          <cell r="BE121">
            <v>0.949740034662045</v>
          </cell>
          <cell r="BG121">
            <v>0</v>
          </cell>
          <cell r="BH121">
            <v>0</v>
          </cell>
          <cell r="BO121">
            <v>-43921</v>
          </cell>
          <cell r="BP121">
            <v>-49271.29596279546</v>
          </cell>
          <cell r="BR121">
            <v>48930.923893926665</v>
          </cell>
          <cell r="BS121">
            <v>344633</v>
          </cell>
          <cell r="BT121">
            <v>101443</v>
          </cell>
          <cell r="BU121">
            <v>292774.96621069574</v>
          </cell>
          <cell r="BV121">
            <v>17263.521425798896</v>
          </cell>
          <cell r="BW121">
            <v>43252.75609648673</v>
          </cell>
          <cell r="BX121">
            <v>132095.14889464315</v>
          </cell>
          <cell r="BY121">
            <v>189115.0652921132</v>
          </cell>
          <cell r="BZ121">
            <v>300305.9793463635</v>
          </cell>
          <cell r="CA121">
            <v>92165.83359087528</v>
          </cell>
          <cell r="CC121">
            <v>-35969.89130522375</v>
          </cell>
          <cell r="CF121">
            <v>0</v>
          </cell>
          <cell r="CG121">
            <v>2504208.4036495234</v>
          </cell>
          <cell r="CH121">
            <v>52493</v>
          </cell>
          <cell r="CI121">
            <v>-33301.958880000006</v>
          </cell>
          <cell r="CJ121">
            <v>10995094.800716393</v>
          </cell>
        </row>
        <row r="122">
          <cell r="B122" t="str">
            <v>Lappeenranta</v>
          </cell>
          <cell r="C122">
            <v>72872</v>
          </cell>
          <cell r="Q122">
            <v>4138</v>
          </cell>
          <cell r="R122">
            <v>792</v>
          </cell>
          <cell r="S122">
            <v>4308</v>
          </cell>
          <cell r="T122">
            <v>2135</v>
          </cell>
          <cell r="U122">
            <v>2197</v>
          </cell>
          <cell r="V122">
            <v>43164</v>
          </cell>
          <cell r="W122">
            <v>8828</v>
          </cell>
          <cell r="X122">
            <v>5219</v>
          </cell>
          <cell r="Y122">
            <v>2091</v>
          </cell>
          <cell r="AE122">
            <v>1.0213904529943176</v>
          </cell>
          <cell r="AF122">
            <v>85932551.22005263</v>
          </cell>
          <cell r="AJ122">
            <v>5286</v>
          </cell>
          <cell r="AK122">
            <v>34765</v>
          </cell>
          <cell r="AM122">
            <v>5181</v>
          </cell>
          <cell r="AN122">
            <v>0.07109726643978483</v>
          </cell>
          <cell r="AP122">
            <v>0</v>
          </cell>
          <cell r="AQ122">
            <v>116</v>
          </cell>
          <cell r="AS122">
            <v>0</v>
          </cell>
          <cell r="AT122">
            <v>0</v>
          </cell>
          <cell r="AU122">
            <v>1433.33</v>
          </cell>
          <cell r="AV122">
            <v>50.84104846755458</v>
          </cell>
          <cell r="AX122">
            <v>2915</v>
          </cell>
          <cell r="AY122">
            <v>22180</v>
          </cell>
          <cell r="AZ122">
            <v>0.13142470694319205</v>
          </cell>
          <cell r="BB122">
            <v>0</v>
          </cell>
          <cell r="BC122">
            <v>30844</v>
          </cell>
          <cell r="BD122">
            <v>28615</v>
          </cell>
          <cell r="BE122">
            <v>1.0778962082823693</v>
          </cell>
          <cell r="BG122">
            <v>0</v>
          </cell>
          <cell r="BH122">
            <v>1</v>
          </cell>
          <cell r="BO122">
            <v>339710</v>
          </cell>
          <cell r="BP122">
            <v>-4171051.4823967377</v>
          </cell>
          <cell r="BR122">
            <v>997030.4585953057</v>
          </cell>
          <cell r="BS122">
            <v>5098431</v>
          </cell>
          <cell r="BT122">
            <v>1727824</v>
          </cell>
          <cell r="BU122">
            <v>4014176.8117610975</v>
          </cell>
          <cell r="BV122">
            <v>165037.3374035371</v>
          </cell>
          <cell r="BW122">
            <v>403872.2532490542</v>
          </cell>
          <cell r="BX122">
            <v>1978357.3557773354</v>
          </cell>
          <cell r="BY122">
            <v>3604287.803340834</v>
          </cell>
          <cell r="BZ122">
            <v>5400271.836280328</v>
          </cell>
          <cell r="CA122">
            <v>1799754.4576979543</v>
          </cell>
          <cell r="CC122">
            <v>152463.40178400092</v>
          </cell>
          <cell r="CF122">
            <v>0</v>
          </cell>
          <cell r="CG122">
            <v>11642987.40324573</v>
          </cell>
          <cell r="CH122">
            <v>-5756021</v>
          </cell>
          <cell r="CI122">
            <v>-2183277.4660799997</v>
          </cell>
          <cell r="CJ122">
            <v>107085366.21934023</v>
          </cell>
        </row>
        <row r="123">
          <cell r="B123" t="str">
            <v>Lapua</v>
          </cell>
          <cell r="C123">
            <v>14575</v>
          </cell>
          <cell r="Q123">
            <v>1118</v>
          </cell>
          <cell r="R123">
            <v>174</v>
          </cell>
          <cell r="S123">
            <v>1145</v>
          </cell>
          <cell r="T123">
            <v>534</v>
          </cell>
          <cell r="U123">
            <v>514</v>
          </cell>
          <cell r="V123">
            <v>7828</v>
          </cell>
          <cell r="W123">
            <v>1755</v>
          </cell>
          <cell r="X123">
            <v>1037</v>
          </cell>
          <cell r="Y123">
            <v>470</v>
          </cell>
          <cell r="AE123">
            <v>1.1336237735989612</v>
          </cell>
          <cell r="AF123">
            <v>19075798.701481517</v>
          </cell>
          <cell r="AJ123">
            <v>655</v>
          </cell>
          <cell r="AK123">
            <v>6623</v>
          </cell>
          <cell r="AM123">
            <v>364</v>
          </cell>
          <cell r="AN123">
            <v>0.02497427101200686</v>
          </cell>
          <cell r="AP123">
            <v>0</v>
          </cell>
          <cell r="AQ123">
            <v>17</v>
          </cell>
          <cell r="AS123">
            <v>0</v>
          </cell>
          <cell r="AT123">
            <v>0</v>
          </cell>
          <cell r="AU123">
            <v>738.17</v>
          </cell>
          <cell r="AV123">
            <v>19.74477423899644</v>
          </cell>
          <cell r="AX123">
            <v>507</v>
          </cell>
          <cell r="AY123">
            <v>4421</v>
          </cell>
          <cell r="AZ123">
            <v>0.1146799366659127</v>
          </cell>
          <cell r="BB123">
            <v>0</v>
          </cell>
          <cell r="BC123">
            <v>4598</v>
          </cell>
          <cell r="BD123">
            <v>5765</v>
          </cell>
          <cell r="BE123">
            <v>0.7975715524718127</v>
          </cell>
          <cell r="BG123">
            <v>0</v>
          </cell>
          <cell r="BH123">
            <v>0</v>
          </cell>
          <cell r="BO123">
            <v>-265852</v>
          </cell>
          <cell r="BP123">
            <v>-512681.6940039011</v>
          </cell>
          <cell r="BR123">
            <v>357807.1910356991</v>
          </cell>
          <cell r="BS123">
            <v>1158445</v>
          </cell>
          <cell r="BT123">
            <v>386915</v>
          </cell>
          <cell r="BU123">
            <v>964292.5946574889</v>
          </cell>
          <cell r="BV123">
            <v>40385.642318928454</v>
          </cell>
          <cell r="BW123">
            <v>123093.3811491682</v>
          </cell>
          <cell r="BX123">
            <v>419128.21563631925</v>
          </cell>
          <cell r="BY123">
            <v>779181.7214906423</v>
          </cell>
          <cell r="BZ123">
            <v>1226683.438706409</v>
          </cell>
          <cell r="CA123">
            <v>340504.40546555363</v>
          </cell>
          <cell r="CC123">
            <v>-29900.497191731003</v>
          </cell>
          <cell r="CF123">
            <v>0</v>
          </cell>
          <cell r="CG123">
            <v>9003352.380811436</v>
          </cell>
          <cell r="CH123">
            <v>-492974</v>
          </cell>
          <cell r="CI123">
            <v>5079.297600000005</v>
          </cell>
          <cell r="CJ123">
            <v>35892261.68053242</v>
          </cell>
        </row>
        <row r="124">
          <cell r="B124" t="str">
            <v>Laukaa</v>
          </cell>
          <cell r="C124">
            <v>18970</v>
          </cell>
          <cell r="Q124">
            <v>1732</v>
          </cell>
          <cell r="R124">
            <v>326</v>
          </cell>
          <cell r="S124">
            <v>1745</v>
          </cell>
          <cell r="T124">
            <v>773</v>
          </cell>
          <cell r="U124">
            <v>690</v>
          </cell>
          <cell r="V124">
            <v>10227</v>
          </cell>
          <cell r="W124">
            <v>2036</v>
          </cell>
          <cell r="X124">
            <v>1047</v>
          </cell>
          <cell r="Y124">
            <v>394</v>
          </cell>
          <cell r="AE124">
            <v>0.8864771138130364</v>
          </cell>
          <cell r="AF124">
            <v>19415120.089334413</v>
          </cell>
          <cell r="AJ124">
            <v>1160</v>
          </cell>
          <cell r="AK124">
            <v>8634</v>
          </cell>
          <cell r="AM124">
            <v>254</v>
          </cell>
          <cell r="AN124">
            <v>0.013389562467053242</v>
          </cell>
          <cell r="AP124">
            <v>0</v>
          </cell>
          <cell r="AQ124">
            <v>20</v>
          </cell>
          <cell r="AS124">
            <v>0</v>
          </cell>
          <cell r="AT124">
            <v>0</v>
          </cell>
          <cell r="AU124">
            <v>648.49</v>
          </cell>
          <cell r="AV124">
            <v>29.252571358077997</v>
          </cell>
          <cell r="AX124">
            <v>607</v>
          </cell>
          <cell r="AY124">
            <v>6119</v>
          </cell>
          <cell r="AZ124">
            <v>0.09919921555809773</v>
          </cell>
          <cell r="BB124">
            <v>0</v>
          </cell>
          <cell r="BC124">
            <v>5324</v>
          </cell>
          <cell r="BD124">
            <v>7274</v>
          </cell>
          <cell r="BE124">
            <v>0.7319219136651086</v>
          </cell>
          <cell r="BG124">
            <v>0</v>
          </cell>
          <cell r="BH124">
            <v>2</v>
          </cell>
          <cell r="BO124">
            <v>194838</v>
          </cell>
          <cell r="BP124">
            <v>-551123.1113037936</v>
          </cell>
          <cell r="BR124">
            <v>-78414.6230551675</v>
          </cell>
          <cell r="BS124">
            <v>1303995</v>
          </cell>
          <cell r="BT124">
            <v>416357</v>
          </cell>
          <cell r="BU124">
            <v>855099.5997353231</v>
          </cell>
          <cell r="BV124">
            <v>20238.89504379743</v>
          </cell>
          <cell r="BW124">
            <v>20659.495845095145</v>
          </cell>
          <cell r="BX124">
            <v>443704.675469128</v>
          </cell>
          <cell r="BY124">
            <v>862823.3342152307</v>
          </cell>
          <cell r="BZ124">
            <v>1423658.3558661467</v>
          </cell>
          <cell r="CA124">
            <v>329080.5211485977</v>
          </cell>
          <cell r="CC124">
            <v>91445.98612854056</v>
          </cell>
          <cell r="CF124">
            <v>0</v>
          </cell>
          <cell r="CG124">
            <v>10274731.883479064</v>
          </cell>
          <cell r="CH124">
            <v>-2352788</v>
          </cell>
          <cell r="CI124">
            <v>-41142.310559999954</v>
          </cell>
          <cell r="CJ124">
            <v>36382433.52646495</v>
          </cell>
        </row>
        <row r="125">
          <cell r="B125" t="str">
            <v>Lemi</v>
          </cell>
          <cell r="C125">
            <v>3076</v>
          </cell>
          <cell r="Q125">
            <v>228</v>
          </cell>
          <cell r="R125">
            <v>41</v>
          </cell>
          <cell r="S125">
            <v>208</v>
          </cell>
          <cell r="T125">
            <v>116</v>
          </cell>
          <cell r="U125">
            <v>101</v>
          </cell>
          <cell r="V125">
            <v>1638</v>
          </cell>
          <cell r="W125">
            <v>393</v>
          </cell>
          <cell r="X125">
            <v>247</v>
          </cell>
          <cell r="Y125">
            <v>104</v>
          </cell>
          <cell r="AE125">
            <v>0.9452002801987971</v>
          </cell>
          <cell r="AF125">
            <v>3356722.1565355933</v>
          </cell>
          <cell r="AJ125">
            <v>154</v>
          </cell>
          <cell r="AK125">
            <v>1448</v>
          </cell>
          <cell r="AM125">
            <v>65</v>
          </cell>
          <cell r="AN125">
            <v>0.021131339401820545</v>
          </cell>
          <cell r="AP125">
            <v>0</v>
          </cell>
          <cell r="AQ125">
            <v>2</v>
          </cell>
          <cell r="AS125">
            <v>0</v>
          </cell>
          <cell r="AT125">
            <v>0</v>
          </cell>
          <cell r="AU125">
            <v>217.87</v>
          </cell>
          <cell r="AV125">
            <v>14.118511038692798</v>
          </cell>
          <cell r="AX125">
            <v>111</v>
          </cell>
          <cell r="AY125">
            <v>943</v>
          </cell>
          <cell r="AZ125">
            <v>0.11770943796394485</v>
          </cell>
          <cell r="BB125">
            <v>0</v>
          </cell>
          <cell r="BC125">
            <v>580</v>
          </cell>
          <cell r="BD125">
            <v>1234</v>
          </cell>
          <cell r="BE125">
            <v>0.4700162074554295</v>
          </cell>
          <cell r="BG125">
            <v>0</v>
          </cell>
          <cell r="BH125">
            <v>0</v>
          </cell>
          <cell r="BO125">
            <v>34956</v>
          </cell>
          <cell r="BP125">
            <v>-69358.54579736668</v>
          </cell>
          <cell r="BR125">
            <v>-11455.423512226902</v>
          </cell>
          <cell r="BS125">
            <v>279320</v>
          </cell>
          <cell r="BT125">
            <v>82236</v>
          </cell>
          <cell r="BU125">
            <v>190087.50948810115</v>
          </cell>
          <cell r="BV125">
            <v>5433.9903436895065</v>
          </cell>
          <cell r="BW125">
            <v>12855.739432420762</v>
          </cell>
          <cell r="BX125">
            <v>85809.04218262987</v>
          </cell>
          <cell r="BY125">
            <v>150215.59532392293</v>
          </cell>
          <cell r="BZ125">
            <v>236626.36320856414</v>
          </cell>
          <cell r="CA125">
            <v>65877.87675757242</v>
          </cell>
          <cell r="CC125">
            <v>6790.5517086032305</v>
          </cell>
          <cell r="CF125">
            <v>0</v>
          </cell>
          <cell r="CG125">
            <v>1751366.3160800003</v>
          </cell>
          <cell r="CH125">
            <v>-658905</v>
          </cell>
          <cell r="CI125">
            <v>5951.894880000007</v>
          </cell>
          <cell r="CJ125">
            <v>6213026.093563932</v>
          </cell>
        </row>
        <row r="126">
          <cell r="B126" t="str">
            <v>Lempäälä</v>
          </cell>
          <cell r="C126">
            <v>22745</v>
          </cell>
          <cell r="Q126">
            <v>2060</v>
          </cell>
          <cell r="R126">
            <v>403</v>
          </cell>
          <cell r="S126">
            <v>2281</v>
          </cell>
          <cell r="T126">
            <v>934</v>
          </cell>
          <cell r="U126">
            <v>879</v>
          </cell>
          <cell r="V126">
            <v>12705</v>
          </cell>
          <cell r="W126">
            <v>2088</v>
          </cell>
          <cell r="X126">
            <v>1008</v>
          </cell>
          <cell r="Y126">
            <v>387</v>
          </cell>
          <cell r="AE126">
            <v>0.6493415264783239</v>
          </cell>
          <cell r="AF126">
            <v>17051568.77949136</v>
          </cell>
          <cell r="AJ126">
            <v>1288</v>
          </cell>
          <cell r="AK126">
            <v>10705</v>
          </cell>
          <cell r="AM126">
            <v>504</v>
          </cell>
          <cell r="AN126">
            <v>0.022158716201362935</v>
          </cell>
          <cell r="AP126">
            <v>0</v>
          </cell>
          <cell r="AQ126">
            <v>61</v>
          </cell>
          <cell r="AS126">
            <v>0</v>
          </cell>
          <cell r="AT126">
            <v>0</v>
          </cell>
          <cell r="AU126">
            <v>269.54</v>
          </cell>
          <cell r="AV126">
            <v>84.38450693774578</v>
          </cell>
          <cell r="AX126">
            <v>648</v>
          </cell>
          <cell r="AY126">
            <v>8035</v>
          </cell>
          <cell r="AZ126">
            <v>0.08064716863721219</v>
          </cell>
          <cell r="BB126">
            <v>0</v>
          </cell>
          <cell r="BC126">
            <v>6699</v>
          </cell>
          <cell r="BD126">
            <v>9541</v>
          </cell>
          <cell r="BE126">
            <v>0.7021276595744681</v>
          </cell>
          <cell r="BG126">
            <v>0</v>
          </cell>
          <cell r="BH126">
            <v>0</v>
          </cell>
          <cell r="BO126">
            <v>343408</v>
          </cell>
          <cell r="BP126">
            <v>-892272.4194907888</v>
          </cell>
          <cell r="BR126">
            <v>-22639.194855719805</v>
          </cell>
          <cell r="BS126">
            <v>1342222</v>
          </cell>
          <cell r="BT126">
            <v>425216</v>
          </cell>
          <cell r="BU126">
            <v>845415.0618822824</v>
          </cell>
          <cell r="BV126">
            <v>8296.370292491418</v>
          </cell>
          <cell r="BW126">
            <v>-22793.950664415817</v>
          </cell>
          <cell r="BX126">
            <v>436658.97893666575</v>
          </cell>
          <cell r="BY126">
            <v>906480.7620530743</v>
          </cell>
          <cell r="BZ126">
            <v>1500871.9621401401</v>
          </cell>
          <cell r="CA126">
            <v>378895.34219319944</v>
          </cell>
          <cell r="CC126">
            <v>28264.493502075667</v>
          </cell>
          <cell r="CF126">
            <v>0</v>
          </cell>
          <cell r="CG126">
            <v>-120369.25938335787</v>
          </cell>
          <cell r="CH126">
            <v>-2474901</v>
          </cell>
          <cell r="CI126">
            <v>-259378.89028799988</v>
          </cell>
          <cell r="CJ126">
            <v>22142107.617024794</v>
          </cell>
        </row>
        <row r="127">
          <cell r="B127" t="str">
            <v>Leppävirta</v>
          </cell>
          <cell r="C127">
            <v>9865</v>
          </cell>
          <cell r="Q127">
            <v>466</v>
          </cell>
          <cell r="R127">
            <v>112</v>
          </cell>
          <cell r="S127">
            <v>589</v>
          </cell>
          <cell r="T127">
            <v>315</v>
          </cell>
          <cell r="U127">
            <v>307</v>
          </cell>
          <cell r="V127">
            <v>5302</v>
          </cell>
          <cell r="W127">
            <v>1456</v>
          </cell>
          <cell r="X127">
            <v>967</v>
          </cell>
          <cell r="Y127">
            <v>351</v>
          </cell>
          <cell r="AE127">
            <v>1.435201483241507</v>
          </cell>
          <cell r="AF127">
            <v>16346138.95672785</v>
          </cell>
          <cell r="AJ127">
            <v>571</v>
          </cell>
          <cell r="AK127">
            <v>4366</v>
          </cell>
          <cell r="AM127">
            <v>160</v>
          </cell>
          <cell r="AN127">
            <v>0.016218955904713634</v>
          </cell>
          <cell r="AP127">
            <v>0</v>
          </cell>
          <cell r="AQ127">
            <v>10</v>
          </cell>
          <cell r="AS127">
            <v>0</v>
          </cell>
          <cell r="AT127">
            <v>0</v>
          </cell>
          <cell r="AU127">
            <v>1136.01</v>
          </cell>
          <cell r="AV127">
            <v>8.683902430436351</v>
          </cell>
          <cell r="AX127">
            <v>339</v>
          </cell>
          <cell r="AY127">
            <v>2863</v>
          </cell>
          <cell r="AZ127">
            <v>0.11840726510653161</v>
          </cell>
          <cell r="BB127">
            <v>0</v>
          </cell>
          <cell r="BC127">
            <v>2778</v>
          </cell>
          <cell r="BD127">
            <v>3627</v>
          </cell>
          <cell r="BE127">
            <v>0.7659222497932175</v>
          </cell>
          <cell r="BG127">
            <v>0</v>
          </cell>
          <cell r="BH127">
            <v>0</v>
          </cell>
          <cell r="BO127">
            <v>13462</v>
          </cell>
          <cell r="BP127">
            <v>-432012.14138276246</v>
          </cell>
          <cell r="BR127">
            <v>-162756.96273579448</v>
          </cell>
          <cell r="BS127">
            <v>916807</v>
          </cell>
          <cell r="BT127">
            <v>274888</v>
          </cell>
          <cell r="BU127">
            <v>642507.6030536001</v>
          </cell>
          <cell r="BV127">
            <v>26076.26417859702</v>
          </cell>
          <cell r="BW127">
            <v>100966.89511105619</v>
          </cell>
          <cell r="BX127">
            <v>316588.37062268355</v>
          </cell>
          <cell r="BY127">
            <v>483606.50641529675</v>
          </cell>
          <cell r="BZ127">
            <v>771459.6196428823</v>
          </cell>
          <cell r="CA127">
            <v>225046.2031277343</v>
          </cell>
          <cell r="CC127">
            <v>31509.96796253744</v>
          </cell>
          <cell r="CF127">
            <v>0</v>
          </cell>
          <cell r="CG127">
            <v>5293364.135671997</v>
          </cell>
          <cell r="CH127">
            <v>-893409</v>
          </cell>
          <cell r="CI127">
            <v>-190213.1832</v>
          </cell>
          <cell r="CJ127">
            <v>24769041.2759087</v>
          </cell>
        </row>
        <row r="128">
          <cell r="B128" t="str">
            <v>Lestijärvi</v>
          </cell>
          <cell r="C128">
            <v>811</v>
          </cell>
          <cell r="Q128">
            <v>51</v>
          </cell>
          <cell r="R128">
            <v>8</v>
          </cell>
          <cell r="S128">
            <v>49</v>
          </cell>
          <cell r="T128">
            <v>31</v>
          </cell>
          <cell r="U128">
            <v>25</v>
          </cell>
          <cell r="V128">
            <v>422</v>
          </cell>
          <cell r="W128">
            <v>119</v>
          </cell>
          <cell r="X128">
            <v>69</v>
          </cell>
          <cell r="Y128">
            <v>37</v>
          </cell>
          <cell r="AE128">
            <v>1.355851255362943</v>
          </cell>
          <cell r="AF128">
            <v>1269515.8403317388</v>
          </cell>
          <cell r="AJ128">
            <v>37</v>
          </cell>
          <cell r="AK128">
            <v>332</v>
          </cell>
          <cell r="AM128">
            <v>15</v>
          </cell>
          <cell r="AN128">
            <v>0.018495684340320593</v>
          </cell>
          <cell r="AP128">
            <v>0</v>
          </cell>
          <cell r="AQ128">
            <v>1</v>
          </cell>
          <cell r="AS128">
            <v>0</v>
          </cell>
          <cell r="AT128">
            <v>0</v>
          </cell>
          <cell r="AU128">
            <v>480.65</v>
          </cell>
          <cell r="AV128">
            <v>1.6872984500156039</v>
          </cell>
          <cell r="AX128">
            <v>34</v>
          </cell>
          <cell r="AY128">
            <v>204</v>
          </cell>
          <cell r="AZ128">
            <v>0.16666666666666666</v>
          </cell>
          <cell r="BB128">
            <v>0.844066</v>
          </cell>
          <cell r="BC128">
            <v>269</v>
          </cell>
          <cell r="BD128">
            <v>278</v>
          </cell>
          <cell r="BE128">
            <v>0.9676258992805755</v>
          </cell>
          <cell r="BG128">
            <v>0</v>
          </cell>
          <cell r="BH128">
            <v>0</v>
          </cell>
          <cell r="BO128">
            <v>18127</v>
          </cell>
          <cell r="BP128">
            <v>-28404.740489068026</v>
          </cell>
          <cell r="BR128">
            <v>39125.340264778584</v>
          </cell>
          <cell r="BS128">
            <v>87058</v>
          </cell>
          <cell r="BT128">
            <v>27619</v>
          </cell>
          <cell r="BU128">
            <v>77405.55972526678</v>
          </cell>
          <cell r="BV128">
            <v>3950.5922864278295</v>
          </cell>
          <cell r="BW128">
            <v>13927.977188081828</v>
          </cell>
          <cell r="BX128">
            <v>33393.64252528982</v>
          </cell>
          <cell r="BY128">
            <v>41412.7244548931</v>
          </cell>
          <cell r="BZ128">
            <v>78470.13888235787</v>
          </cell>
          <cell r="CA128">
            <v>23278.63636519998</v>
          </cell>
          <cell r="CC128">
            <v>-10671.592234454174</v>
          </cell>
          <cell r="CF128">
            <v>0</v>
          </cell>
          <cell r="CG128">
            <v>718205.1179657144</v>
          </cell>
          <cell r="CH128">
            <v>-155038</v>
          </cell>
          <cell r="CI128">
            <v>-10419.072</v>
          </cell>
          <cell r="CJ128">
            <v>2984418.4726801426</v>
          </cell>
        </row>
        <row r="129">
          <cell r="B129" t="str">
            <v>Lieksa</v>
          </cell>
          <cell r="C129">
            <v>11580</v>
          </cell>
          <cell r="Q129">
            <v>481</v>
          </cell>
          <cell r="R129">
            <v>69</v>
          </cell>
          <cell r="S129">
            <v>496</v>
          </cell>
          <cell r="T129">
            <v>280</v>
          </cell>
          <cell r="U129">
            <v>330</v>
          </cell>
          <cell r="V129">
            <v>6057</v>
          </cell>
          <cell r="W129">
            <v>2109</v>
          </cell>
          <cell r="X129">
            <v>1253</v>
          </cell>
          <cell r="Y129">
            <v>505</v>
          </cell>
          <cell r="AE129">
            <v>1.6014766925304296</v>
          </cell>
          <cell r="AF129">
            <v>21410874.41787848</v>
          </cell>
          <cell r="AJ129">
            <v>907</v>
          </cell>
          <cell r="AK129">
            <v>4720</v>
          </cell>
          <cell r="AM129">
            <v>452</v>
          </cell>
          <cell r="AN129">
            <v>0.03903281519861831</v>
          </cell>
          <cell r="AP129">
            <v>0</v>
          </cell>
          <cell r="AQ129">
            <v>9</v>
          </cell>
          <cell r="AS129">
            <v>3</v>
          </cell>
          <cell r="AT129">
            <v>243</v>
          </cell>
          <cell r="AU129">
            <v>3418.06</v>
          </cell>
          <cell r="AV129">
            <v>3.387886695962037</v>
          </cell>
          <cell r="AX129">
            <v>478</v>
          </cell>
          <cell r="AY129">
            <v>2781</v>
          </cell>
          <cell r="AZ129">
            <v>0.17188061848256023</v>
          </cell>
          <cell r="BB129">
            <v>0.874783</v>
          </cell>
          <cell r="BC129">
            <v>3724</v>
          </cell>
          <cell r="BD129">
            <v>3583</v>
          </cell>
          <cell r="BE129">
            <v>1.039352497906782</v>
          </cell>
          <cell r="BG129">
            <v>0</v>
          </cell>
          <cell r="BH129">
            <v>0</v>
          </cell>
          <cell r="BO129">
            <v>635429</v>
          </cell>
          <cell r="BP129">
            <v>-589269.5860519955</v>
          </cell>
          <cell r="BR129">
            <v>-315981.70902796835</v>
          </cell>
          <cell r="BS129">
            <v>1068144</v>
          </cell>
          <cell r="BT129">
            <v>308816</v>
          </cell>
          <cell r="BU129">
            <v>830643.1792137162</v>
          </cell>
          <cell r="BV129">
            <v>50258.222704215</v>
          </cell>
          <cell r="BW129">
            <v>160868.26536115995</v>
          </cell>
          <cell r="BX129">
            <v>477634.4870978819</v>
          </cell>
          <cell r="BY129">
            <v>576044.7873923811</v>
          </cell>
          <cell r="BZ129">
            <v>990194.3049416464</v>
          </cell>
          <cell r="CA129">
            <v>262197.11248605064</v>
          </cell>
          <cell r="CC129">
            <v>108844.53860003932</v>
          </cell>
          <cell r="CF129">
            <v>0</v>
          </cell>
          <cell r="CG129">
            <v>6777834.109299045</v>
          </cell>
          <cell r="CH129">
            <v>-308140</v>
          </cell>
          <cell r="CI129">
            <v>-30111.11808</v>
          </cell>
          <cell r="CJ129">
            <v>37780628.04296924</v>
          </cell>
        </row>
        <row r="130">
          <cell r="B130" t="str">
            <v>Lieto</v>
          </cell>
          <cell r="C130">
            <v>19418</v>
          </cell>
          <cell r="Q130">
            <v>1493</v>
          </cell>
          <cell r="R130">
            <v>270</v>
          </cell>
          <cell r="S130">
            <v>1688</v>
          </cell>
          <cell r="T130">
            <v>815</v>
          </cell>
          <cell r="U130">
            <v>767</v>
          </cell>
          <cell r="V130">
            <v>10892</v>
          </cell>
          <cell r="W130">
            <v>2045</v>
          </cell>
          <cell r="X130">
            <v>1057</v>
          </cell>
          <cell r="Y130">
            <v>391</v>
          </cell>
          <cell r="AE130">
            <v>0.7344925014257306</v>
          </cell>
          <cell r="AF130">
            <v>16466340.262116425</v>
          </cell>
          <cell r="AJ130">
            <v>784</v>
          </cell>
          <cell r="AK130">
            <v>9464</v>
          </cell>
          <cell r="AM130">
            <v>548</v>
          </cell>
          <cell r="AN130">
            <v>0.02822123802657328</v>
          </cell>
          <cell r="AP130">
            <v>0</v>
          </cell>
          <cell r="AQ130">
            <v>257</v>
          </cell>
          <cell r="AS130">
            <v>0</v>
          </cell>
          <cell r="AT130">
            <v>0</v>
          </cell>
          <cell r="AU130">
            <v>300.46</v>
          </cell>
          <cell r="AV130">
            <v>64.6275710577115</v>
          </cell>
          <cell r="AX130">
            <v>671</v>
          </cell>
          <cell r="AY130">
            <v>6968</v>
          </cell>
          <cell r="AZ130">
            <v>0.09629735935706085</v>
          </cell>
          <cell r="BB130">
            <v>0</v>
          </cell>
          <cell r="BC130">
            <v>5943</v>
          </cell>
          <cell r="BD130">
            <v>8538</v>
          </cell>
          <cell r="BE130">
            <v>0.6960646521433591</v>
          </cell>
          <cell r="BG130">
            <v>0</v>
          </cell>
          <cell r="BH130">
            <v>0</v>
          </cell>
          <cell r="BO130">
            <v>13774</v>
          </cell>
          <cell r="BP130">
            <v>-382089.9695908825</v>
          </cell>
          <cell r="BR130">
            <v>-70084.70936955605</v>
          </cell>
          <cell r="BS130">
            <v>1240823</v>
          </cell>
          <cell r="BT130">
            <v>412341</v>
          </cell>
          <cell r="BU130">
            <v>713439.9012823217</v>
          </cell>
          <cell r="BV130">
            <v>8667.180460595026</v>
          </cell>
          <cell r="BW130">
            <v>-59692.6854276775</v>
          </cell>
          <cell r="BX130">
            <v>360453.8116336227</v>
          </cell>
          <cell r="BY130">
            <v>779973.237662184</v>
          </cell>
          <cell r="BZ130">
            <v>1391968.517984017</v>
          </cell>
          <cell r="CA130">
            <v>350090.31404010975</v>
          </cell>
          <cell r="CC130">
            <v>-71237.50563507101</v>
          </cell>
          <cell r="CF130">
            <v>0</v>
          </cell>
          <cell r="CG130">
            <v>-138293.39852102954</v>
          </cell>
          <cell r="CH130">
            <v>-1459008</v>
          </cell>
          <cell r="CI130">
            <v>-605335.05936</v>
          </cell>
          <cell r="CJ130">
            <v>19878502.722459514</v>
          </cell>
        </row>
        <row r="131">
          <cell r="B131" t="str">
            <v>Liminka</v>
          </cell>
          <cell r="C131">
            <v>10000</v>
          </cell>
          <cell r="Q131">
            <v>1253</v>
          </cell>
          <cell r="R131">
            <v>253</v>
          </cell>
          <cell r="S131">
            <v>1481</v>
          </cell>
          <cell r="T131">
            <v>645</v>
          </cell>
          <cell r="U131">
            <v>481</v>
          </cell>
          <cell r="V131">
            <v>4951</v>
          </cell>
          <cell r="W131">
            <v>534</v>
          </cell>
          <cell r="X131">
            <v>286</v>
          </cell>
          <cell r="Y131">
            <v>116</v>
          </cell>
          <cell r="AE131">
            <v>0.6093592791165953</v>
          </cell>
          <cell r="AF131">
            <v>7035235.685184827</v>
          </cell>
          <cell r="AJ131">
            <v>403</v>
          </cell>
          <cell r="AK131">
            <v>4201</v>
          </cell>
          <cell r="AM131">
            <v>52</v>
          </cell>
          <cell r="AN131">
            <v>0.0052</v>
          </cell>
          <cell r="AP131">
            <v>0</v>
          </cell>
          <cell r="AQ131">
            <v>11</v>
          </cell>
          <cell r="AS131">
            <v>0</v>
          </cell>
          <cell r="AT131">
            <v>0</v>
          </cell>
          <cell r="AU131">
            <v>637.04</v>
          </cell>
          <cell r="AV131">
            <v>15.697601406505086</v>
          </cell>
          <cell r="AX131">
            <v>224</v>
          </cell>
          <cell r="AY131">
            <v>3376</v>
          </cell>
          <cell r="AZ131">
            <v>0.06635071090047394</v>
          </cell>
          <cell r="BB131">
            <v>0</v>
          </cell>
          <cell r="BC131">
            <v>2215</v>
          </cell>
          <cell r="BD131">
            <v>3773</v>
          </cell>
          <cell r="BE131">
            <v>0.5870659952292605</v>
          </cell>
          <cell r="BG131">
            <v>0</v>
          </cell>
          <cell r="BH131">
            <v>2</v>
          </cell>
          <cell r="BO131">
            <v>40867</v>
          </cell>
          <cell r="BP131">
            <v>-252622.38217024636</v>
          </cell>
          <cell r="BR131">
            <v>-237163.8779362552</v>
          </cell>
          <cell r="BS131">
            <v>593519</v>
          </cell>
          <cell r="BT131">
            <v>166010</v>
          </cell>
          <cell r="BU131">
            <v>333043.6696408922</v>
          </cell>
          <cell r="BV131">
            <v>-639.7687502854976</v>
          </cell>
          <cell r="BW131">
            <v>-12296.181836887137</v>
          </cell>
          <cell r="BX131">
            <v>206898.77974201023</v>
          </cell>
          <cell r="BY131">
            <v>384628.31613368576</v>
          </cell>
          <cell r="BZ131">
            <v>580936.6325078302</v>
          </cell>
          <cell r="CA131">
            <v>119767.59798885522</v>
          </cell>
          <cell r="CC131">
            <v>37961.786778954076</v>
          </cell>
          <cell r="CF131">
            <v>141411.16984922413</v>
          </cell>
          <cell r="CG131">
            <v>7118396.820148296</v>
          </cell>
          <cell r="CH131">
            <v>-290919</v>
          </cell>
          <cell r="CI131">
            <v>-140835.898608</v>
          </cell>
          <cell r="CJ131">
            <v>23869625.26126807</v>
          </cell>
        </row>
        <row r="132">
          <cell r="B132" t="str">
            <v>Liperi</v>
          </cell>
          <cell r="C132">
            <v>12301</v>
          </cell>
          <cell r="Q132">
            <v>911</v>
          </cell>
          <cell r="R132">
            <v>169</v>
          </cell>
          <cell r="S132">
            <v>946</v>
          </cell>
          <cell r="T132">
            <v>433</v>
          </cell>
          <cell r="U132">
            <v>446</v>
          </cell>
          <cell r="V132">
            <v>6924</v>
          </cell>
          <cell r="W132">
            <v>1457</v>
          </cell>
          <cell r="X132">
            <v>724</v>
          </cell>
          <cell r="Y132">
            <v>291</v>
          </cell>
          <cell r="AE132">
            <v>1.1529780815153325</v>
          </cell>
          <cell r="AF132">
            <v>16374448.896542782</v>
          </cell>
          <cell r="AJ132">
            <v>751</v>
          </cell>
          <cell r="AK132">
            <v>5770</v>
          </cell>
          <cell r="AM132">
            <v>200</v>
          </cell>
          <cell r="AN132">
            <v>0.016258840744654907</v>
          </cell>
          <cell r="AP132">
            <v>0</v>
          </cell>
          <cell r="AQ132">
            <v>17</v>
          </cell>
          <cell r="AS132">
            <v>3</v>
          </cell>
          <cell r="AT132">
            <v>506</v>
          </cell>
          <cell r="AU132">
            <v>726.9</v>
          </cell>
          <cell r="AV132">
            <v>16.922547805750447</v>
          </cell>
          <cell r="AX132">
            <v>349</v>
          </cell>
          <cell r="AY132">
            <v>3904</v>
          </cell>
          <cell r="AZ132">
            <v>0.08939549180327869</v>
          </cell>
          <cell r="BB132">
            <v>0</v>
          </cell>
          <cell r="BC132">
            <v>3348</v>
          </cell>
          <cell r="BD132">
            <v>4891</v>
          </cell>
          <cell r="BE132">
            <v>0.6845225925168678</v>
          </cell>
          <cell r="BG132">
            <v>0</v>
          </cell>
          <cell r="BH132">
            <v>3</v>
          </cell>
          <cell r="BO132">
            <v>290281</v>
          </cell>
          <cell r="BP132">
            <v>-524918.9645607976</v>
          </cell>
          <cell r="BR132">
            <v>172946.06286363304</v>
          </cell>
          <cell r="BS132">
            <v>1003309</v>
          </cell>
          <cell r="BT132">
            <v>306424</v>
          </cell>
          <cell r="BU132">
            <v>750447.3038160001</v>
          </cell>
          <cell r="BV132">
            <v>30134.69636581449</v>
          </cell>
          <cell r="BW132">
            <v>133757.863734118</v>
          </cell>
          <cell r="BX132">
            <v>345272.9908266246</v>
          </cell>
          <cell r="BY132">
            <v>626254.9905556756</v>
          </cell>
          <cell r="BZ132">
            <v>1002006.8323394094</v>
          </cell>
          <cell r="CA132">
            <v>274048.85143614374</v>
          </cell>
          <cell r="CC132">
            <v>93145.61939131506</v>
          </cell>
          <cell r="CF132">
            <v>0</v>
          </cell>
          <cell r="CG132">
            <v>8857004.6063293</v>
          </cell>
          <cell r="CH132">
            <v>-2512021</v>
          </cell>
          <cell r="CI132">
            <v>-807997.731216</v>
          </cell>
          <cell r="CJ132">
            <v>27064851.64704348</v>
          </cell>
        </row>
        <row r="133">
          <cell r="B133" t="str">
            <v>Lohja</v>
          </cell>
          <cell r="C133">
            <v>47149</v>
          </cell>
          <cell r="Q133">
            <v>2824</v>
          </cell>
          <cell r="R133">
            <v>577</v>
          </cell>
          <cell r="S133">
            <v>3473</v>
          </cell>
          <cell r="T133">
            <v>1792</v>
          </cell>
          <cell r="U133">
            <v>1752</v>
          </cell>
          <cell r="V133">
            <v>26534</v>
          </cell>
          <cell r="W133">
            <v>5959</v>
          </cell>
          <cell r="X133">
            <v>3143</v>
          </cell>
          <cell r="Y133">
            <v>1095</v>
          </cell>
          <cell r="AE133">
            <v>0.9711476310856871</v>
          </cell>
          <cell r="AF133">
            <v>52864358.144418925</v>
          </cell>
          <cell r="AJ133">
            <v>2813</v>
          </cell>
          <cell r="AK133">
            <v>23120</v>
          </cell>
          <cell r="AM133">
            <v>1881</v>
          </cell>
          <cell r="AN133">
            <v>0.039894801586459944</v>
          </cell>
          <cell r="AP133">
            <v>1</v>
          </cell>
          <cell r="AQ133">
            <v>1655</v>
          </cell>
          <cell r="AS133">
            <v>0</v>
          </cell>
          <cell r="AT133">
            <v>0</v>
          </cell>
          <cell r="AU133">
            <v>939.12</v>
          </cell>
          <cell r="AV133">
            <v>50.20551154272084</v>
          </cell>
          <cell r="AX133">
            <v>2542</v>
          </cell>
          <cell r="AY133">
            <v>15082</v>
          </cell>
          <cell r="AZ133">
            <v>0.16854528577111788</v>
          </cell>
          <cell r="BB133">
            <v>0</v>
          </cell>
          <cell r="BC133">
            <v>15594</v>
          </cell>
          <cell r="BD133">
            <v>19582</v>
          </cell>
          <cell r="BE133">
            <v>0.7963435808395465</v>
          </cell>
          <cell r="BG133">
            <v>0</v>
          </cell>
          <cell r="BH133">
            <v>5</v>
          </cell>
          <cell r="BO133">
            <v>-48294</v>
          </cell>
          <cell r="BP133">
            <v>-2060837.394005784</v>
          </cell>
          <cell r="BR133">
            <v>624884.9542209012</v>
          </cell>
          <cell r="BS133">
            <v>3336584</v>
          </cell>
          <cell r="BT133">
            <v>1126591</v>
          </cell>
          <cell r="BU133">
            <v>2365028.4992995057</v>
          </cell>
          <cell r="BV133">
            <v>53694.91146672505</v>
          </cell>
          <cell r="BW133">
            <v>63083.83769646494</v>
          </cell>
          <cell r="BX133">
            <v>819845.1466709238</v>
          </cell>
          <cell r="BY133">
            <v>2276281.1469600773</v>
          </cell>
          <cell r="BZ133">
            <v>3548105.724815218</v>
          </cell>
          <cell r="CA133">
            <v>1036342.8025234072</v>
          </cell>
          <cell r="CC133">
            <v>201652.59755801904</v>
          </cell>
          <cell r="CF133">
            <v>0</v>
          </cell>
          <cell r="CG133">
            <v>4347062.086540475</v>
          </cell>
          <cell r="CH133">
            <v>-1279008</v>
          </cell>
          <cell r="CI133">
            <v>2077695.7999680003</v>
          </cell>
          <cell r="CJ133">
            <v>68862418.92076202</v>
          </cell>
        </row>
        <row r="134">
          <cell r="B134" t="str">
            <v>Loimaa</v>
          </cell>
          <cell r="C134">
            <v>16267</v>
          </cell>
          <cell r="Q134">
            <v>835</v>
          </cell>
          <cell r="R134">
            <v>151</v>
          </cell>
          <cell r="S134">
            <v>984</v>
          </cell>
          <cell r="T134">
            <v>523</v>
          </cell>
          <cell r="U134">
            <v>518</v>
          </cell>
          <cell r="V134">
            <v>8645</v>
          </cell>
          <cell r="W134">
            <v>2439</v>
          </cell>
          <cell r="X134">
            <v>1436</v>
          </cell>
          <cell r="Y134">
            <v>736</v>
          </cell>
          <cell r="AE134">
            <v>1.1923234203051662</v>
          </cell>
          <cell r="AF134">
            <v>22392715.56842357</v>
          </cell>
          <cell r="AJ134">
            <v>782</v>
          </cell>
          <cell r="AK134">
            <v>7349</v>
          </cell>
          <cell r="AM134">
            <v>456</v>
          </cell>
          <cell r="AN134">
            <v>0.028032212454662815</v>
          </cell>
          <cell r="AP134">
            <v>0</v>
          </cell>
          <cell r="AQ134">
            <v>29</v>
          </cell>
          <cell r="AS134">
            <v>0</v>
          </cell>
          <cell r="AT134">
            <v>0</v>
          </cell>
          <cell r="AU134">
            <v>848.11</v>
          </cell>
          <cell r="AV134">
            <v>19.180295008902146</v>
          </cell>
          <cell r="AX134">
            <v>669</v>
          </cell>
          <cell r="AY134">
            <v>4479</v>
          </cell>
          <cell r="AZ134">
            <v>0.14936369725385132</v>
          </cell>
          <cell r="BB134">
            <v>0</v>
          </cell>
          <cell r="BC134">
            <v>6576</v>
          </cell>
          <cell r="BD134">
            <v>6337</v>
          </cell>
          <cell r="BE134">
            <v>1.037715007101152</v>
          </cell>
          <cell r="BG134">
            <v>0</v>
          </cell>
          <cell r="BH134">
            <v>0</v>
          </cell>
          <cell r="BO134">
            <v>-167155</v>
          </cell>
          <cell r="BP134">
            <v>-428768.563238103</v>
          </cell>
          <cell r="BR134">
            <v>60458.416094228625</v>
          </cell>
          <cell r="BS134">
            <v>1444612</v>
          </cell>
          <cell r="BT134">
            <v>489811</v>
          </cell>
          <cell r="BU134">
            <v>1178579.4314645445</v>
          </cell>
          <cell r="BV134">
            <v>63543.66375985808</v>
          </cell>
          <cell r="BW134">
            <v>133455.7818774727</v>
          </cell>
          <cell r="BX134">
            <v>556060.4030972832</v>
          </cell>
          <cell r="BY134">
            <v>920743.5664731952</v>
          </cell>
          <cell r="BZ134">
            <v>1523583.406589063</v>
          </cell>
          <cell r="CA134">
            <v>452307.5974287652</v>
          </cell>
          <cell r="CC134">
            <v>17373.077941068477</v>
          </cell>
          <cell r="CF134">
            <v>0</v>
          </cell>
          <cell r="CG134">
            <v>10633157.245510237</v>
          </cell>
          <cell r="CH134">
            <v>-2158993</v>
          </cell>
          <cell r="CI134">
            <v>424186.46880000015</v>
          </cell>
          <cell r="CJ134">
            <v>40863016.40326424</v>
          </cell>
        </row>
        <row r="135">
          <cell r="B135" t="str">
            <v>Loppi</v>
          </cell>
          <cell r="C135">
            <v>8098</v>
          </cell>
          <cell r="Q135">
            <v>492</v>
          </cell>
          <cell r="R135">
            <v>89</v>
          </cell>
          <cell r="S135">
            <v>701</v>
          </cell>
          <cell r="T135">
            <v>324</v>
          </cell>
          <cell r="U135">
            <v>280</v>
          </cell>
          <cell r="V135">
            <v>4357</v>
          </cell>
          <cell r="W135">
            <v>1061</v>
          </cell>
          <cell r="X135">
            <v>591</v>
          </cell>
          <cell r="Y135">
            <v>203</v>
          </cell>
          <cell r="AE135">
            <v>0.903294256342707</v>
          </cell>
          <cell r="AF135">
            <v>8445244.813344747</v>
          </cell>
          <cell r="AJ135">
            <v>286</v>
          </cell>
          <cell r="AK135">
            <v>3798</v>
          </cell>
          <cell r="AM135">
            <v>148</v>
          </cell>
          <cell r="AN135">
            <v>0.018276117559891333</v>
          </cell>
          <cell r="AP135">
            <v>0</v>
          </cell>
          <cell r="AQ135">
            <v>38</v>
          </cell>
          <cell r="AS135">
            <v>0</v>
          </cell>
          <cell r="AT135">
            <v>0</v>
          </cell>
          <cell r="AU135">
            <v>597.6</v>
          </cell>
          <cell r="AV135">
            <v>13.550870147255688</v>
          </cell>
          <cell r="AX135">
            <v>398</v>
          </cell>
          <cell r="AY135">
            <v>2624</v>
          </cell>
          <cell r="AZ135">
            <v>0.15167682926829268</v>
          </cell>
          <cell r="BB135">
            <v>0</v>
          </cell>
          <cell r="BC135">
            <v>2020</v>
          </cell>
          <cell r="BD135">
            <v>3341</v>
          </cell>
          <cell r="BE135">
            <v>0.6046093983837174</v>
          </cell>
          <cell r="BG135">
            <v>0</v>
          </cell>
          <cell r="BH135">
            <v>0</v>
          </cell>
          <cell r="BO135">
            <v>-59608</v>
          </cell>
          <cell r="BP135">
            <v>-189457.78579371533</v>
          </cell>
          <cell r="BR135">
            <v>177263.44181268103</v>
          </cell>
          <cell r="BS135">
            <v>727932</v>
          </cell>
          <cell r="BT135">
            <v>226573</v>
          </cell>
          <cell r="BU135">
            <v>508996.28072444606</v>
          </cell>
          <cell r="BV135">
            <v>13819.042114133674</v>
          </cell>
          <cell r="BW135">
            <v>58262.31202182018</v>
          </cell>
          <cell r="BX135">
            <v>171978.04434284213</v>
          </cell>
          <cell r="BY135">
            <v>428050.0253107906</v>
          </cell>
          <cell r="BZ135">
            <v>684417.2779968116</v>
          </cell>
          <cell r="CA135">
            <v>200257.29572065148</v>
          </cell>
          <cell r="CC135">
            <v>-4638.772412989594</v>
          </cell>
          <cell r="CF135">
            <v>0</v>
          </cell>
          <cell r="CG135">
            <v>4309768.584167442</v>
          </cell>
          <cell r="CH135">
            <v>-779123</v>
          </cell>
          <cell r="CI135">
            <v>-114088.83839999995</v>
          </cell>
          <cell r="CJ135">
            <v>15494221.693315167</v>
          </cell>
        </row>
        <row r="136">
          <cell r="B136" t="str">
            <v>Loviisa</v>
          </cell>
          <cell r="C136">
            <v>15208</v>
          </cell>
          <cell r="Q136">
            <v>812</v>
          </cell>
          <cell r="R136">
            <v>150</v>
          </cell>
          <cell r="S136">
            <v>951</v>
          </cell>
          <cell r="T136">
            <v>473</v>
          </cell>
          <cell r="U136">
            <v>461</v>
          </cell>
          <cell r="V136">
            <v>8335</v>
          </cell>
          <cell r="W136">
            <v>2304</v>
          </cell>
          <cell r="X136">
            <v>1194</v>
          </cell>
          <cell r="Y136">
            <v>528</v>
          </cell>
          <cell r="AE136">
            <v>1.041870106263125</v>
          </cell>
          <cell r="AF136">
            <v>18293251.42786655</v>
          </cell>
          <cell r="AJ136">
            <v>930</v>
          </cell>
          <cell r="AK136">
            <v>7148</v>
          </cell>
          <cell r="AM136">
            <v>584</v>
          </cell>
          <cell r="AN136">
            <v>0.03840084166228301</v>
          </cell>
          <cell r="AP136">
            <v>1</v>
          </cell>
          <cell r="AQ136">
            <v>6278</v>
          </cell>
          <cell r="AS136">
            <v>3</v>
          </cell>
          <cell r="AT136">
            <v>749</v>
          </cell>
          <cell r="AU136">
            <v>819.76</v>
          </cell>
          <cell r="AV136">
            <v>18.551771250121988</v>
          </cell>
          <cell r="AX136">
            <v>854</v>
          </cell>
          <cell r="AY136">
            <v>4553</v>
          </cell>
          <cell r="AZ136">
            <v>0.18756863606413354</v>
          </cell>
          <cell r="BB136">
            <v>0</v>
          </cell>
          <cell r="BC136">
            <v>4853</v>
          </cell>
          <cell r="BD136">
            <v>5925</v>
          </cell>
          <cell r="BE136">
            <v>0.8190717299578059</v>
          </cell>
          <cell r="BG136">
            <v>0</v>
          </cell>
          <cell r="BH136">
            <v>0</v>
          </cell>
          <cell r="BO136">
            <v>195042</v>
          </cell>
          <cell r="BP136">
            <v>-636360.6758293638</v>
          </cell>
          <cell r="BR136">
            <v>298338.15703547</v>
          </cell>
          <cell r="BS136">
            <v>1210696</v>
          </cell>
          <cell r="BT136">
            <v>410614</v>
          </cell>
          <cell r="BU136">
            <v>925084.892934011</v>
          </cell>
          <cell r="BV136">
            <v>34547.96240556766</v>
          </cell>
          <cell r="BW136">
            <v>125012.20418803902</v>
          </cell>
          <cell r="BX136">
            <v>361109.1862352993</v>
          </cell>
          <cell r="BY136">
            <v>740508.550524073</v>
          </cell>
          <cell r="BZ136">
            <v>1231942.1627163913</v>
          </cell>
          <cell r="CA136">
            <v>383704.22232368414</v>
          </cell>
          <cell r="CC136">
            <v>-195108.0074741348</v>
          </cell>
          <cell r="CF136">
            <v>0</v>
          </cell>
          <cell r="CG136">
            <v>-1016454.2424518464</v>
          </cell>
          <cell r="CH136">
            <v>-1023096</v>
          </cell>
          <cell r="CI136">
            <v>496130.1609600001</v>
          </cell>
          <cell r="CJ136">
            <v>24216805.17112475</v>
          </cell>
        </row>
        <row r="137">
          <cell r="B137" t="str">
            <v>Luhanka</v>
          </cell>
          <cell r="C137">
            <v>756</v>
          </cell>
          <cell r="Q137">
            <v>32</v>
          </cell>
          <cell r="R137">
            <v>7</v>
          </cell>
          <cell r="S137">
            <v>31</v>
          </cell>
          <cell r="T137">
            <v>18</v>
          </cell>
          <cell r="U137">
            <v>21</v>
          </cell>
          <cell r="V137">
            <v>351</v>
          </cell>
          <cell r="W137">
            <v>141</v>
          </cell>
          <cell r="X137">
            <v>108</v>
          </cell>
          <cell r="Y137">
            <v>47</v>
          </cell>
          <cell r="AE137">
            <v>1.4400458669832614</v>
          </cell>
          <cell r="AF137">
            <v>1256907.5730349876</v>
          </cell>
          <cell r="AJ137">
            <v>37</v>
          </cell>
          <cell r="AK137">
            <v>268</v>
          </cell>
          <cell r="AM137">
            <v>3</v>
          </cell>
          <cell r="AN137">
            <v>0.003968253968253968</v>
          </cell>
          <cell r="AP137">
            <v>0</v>
          </cell>
          <cell r="AQ137">
            <v>0</v>
          </cell>
          <cell r="AS137">
            <v>3</v>
          </cell>
          <cell r="AT137">
            <v>331</v>
          </cell>
          <cell r="AU137">
            <v>214.52</v>
          </cell>
          <cell r="AV137">
            <v>3.5241469326869286</v>
          </cell>
          <cell r="AX137">
            <v>40</v>
          </cell>
          <cell r="AY137">
            <v>185</v>
          </cell>
          <cell r="AZ137">
            <v>0.21621621621621623</v>
          </cell>
          <cell r="BB137">
            <v>0.405533</v>
          </cell>
          <cell r="BC137">
            <v>157</v>
          </cell>
          <cell r="BD137">
            <v>234</v>
          </cell>
          <cell r="BE137">
            <v>0.6709401709401709</v>
          </cell>
          <cell r="BG137">
            <v>0</v>
          </cell>
          <cell r="BH137">
            <v>0</v>
          </cell>
          <cell r="BO137">
            <v>-1935</v>
          </cell>
          <cell r="BP137">
            <v>-10550.030644120086</v>
          </cell>
          <cell r="BR137">
            <v>215879.84020721586</v>
          </cell>
          <cell r="BS137">
            <v>102847</v>
          </cell>
          <cell r="BT137">
            <v>28760</v>
          </cell>
          <cell r="BU137">
            <v>66423.33783439497</v>
          </cell>
          <cell r="BV137">
            <v>3815.7005838035793</v>
          </cell>
          <cell r="BW137">
            <v>10995.240063434358</v>
          </cell>
          <cell r="BX137">
            <v>27136.50793780879</v>
          </cell>
          <cell r="BY137">
            <v>33965.03785684048</v>
          </cell>
          <cell r="BZ137">
            <v>51871.14596685789</v>
          </cell>
          <cell r="CA137">
            <v>18718.73228490653</v>
          </cell>
          <cell r="CC137">
            <v>-4554.693056604385</v>
          </cell>
          <cell r="CF137">
            <v>169342.8310426264</v>
          </cell>
          <cell r="CG137">
            <v>620320.5832864866</v>
          </cell>
          <cell r="CH137">
            <v>-182314</v>
          </cell>
          <cell r="CI137">
            <v>-113307.40800000002</v>
          </cell>
          <cell r="CJ137">
            <v>3070687.3752445644</v>
          </cell>
        </row>
        <row r="138">
          <cell r="B138" t="str">
            <v>Lumijoki</v>
          </cell>
          <cell r="C138">
            <v>2105</v>
          </cell>
          <cell r="Q138">
            <v>224</v>
          </cell>
          <cell r="R138">
            <v>45</v>
          </cell>
          <cell r="S138">
            <v>284</v>
          </cell>
          <cell r="T138">
            <v>108</v>
          </cell>
          <cell r="U138">
            <v>90</v>
          </cell>
          <cell r="V138">
            <v>1014</v>
          </cell>
          <cell r="W138">
            <v>187</v>
          </cell>
          <cell r="X138">
            <v>113</v>
          </cell>
          <cell r="Y138">
            <v>40</v>
          </cell>
          <cell r="AE138">
            <v>0.8934480623447368</v>
          </cell>
          <cell r="AF138">
            <v>2171334.0049367193</v>
          </cell>
          <cell r="AJ138">
            <v>89</v>
          </cell>
          <cell r="AK138">
            <v>818</v>
          </cell>
          <cell r="AM138">
            <v>12</v>
          </cell>
          <cell r="AN138">
            <v>0.005700712589073635</v>
          </cell>
          <cell r="AP138">
            <v>0</v>
          </cell>
          <cell r="AQ138">
            <v>2</v>
          </cell>
          <cell r="AS138">
            <v>0</v>
          </cell>
          <cell r="AT138">
            <v>0</v>
          </cell>
          <cell r="AU138">
            <v>213.85</v>
          </cell>
          <cell r="AV138">
            <v>9.843348141220481</v>
          </cell>
          <cell r="AX138">
            <v>58</v>
          </cell>
          <cell r="AY138">
            <v>573</v>
          </cell>
          <cell r="AZ138">
            <v>0.1012216404886562</v>
          </cell>
          <cell r="BB138">
            <v>0</v>
          </cell>
          <cell r="BC138">
            <v>474</v>
          </cell>
          <cell r="BD138">
            <v>712</v>
          </cell>
          <cell r="BE138">
            <v>0.6657303370786517</v>
          </cell>
          <cell r="BG138">
            <v>0</v>
          </cell>
          <cell r="BH138">
            <v>0</v>
          </cell>
          <cell r="BO138">
            <v>27057</v>
          </cell>
          <cell r="BP138">
            <v>-49251.92939227253</v>
          </cell>
          <cell r="BR138">
            <v>-8187.144025707617</v>
          </cell>
          <cell r="BS138">
            <v>152295</v>
          </cell>
          <cell r="BT138">
            <v>45371</v>
          </cell>
          <cell r="BU138">
            <v>119780.92998940397</v>
          </cell>
          <cell r="BV138">
            <v>4609.6513827783165</v>
          </cell>
          <cell r="BW138">
            <v>6310.905657128428</v>
          </cell>
          <cell r="BX138">
            <v>59475.10213118984</v>
          </cell>
          <cell r="BY138">
            <v>96539.81285947633</v>
          </cell>
          <cell r="BZ138">
            <v>158323.6257132645</v>
          </cell>
          <cell r="CA138">
            <v>36220.49153380224</v>
          </cell>
          <cell r="CC138">
            <v>15037.957041734993</v>
          </cell>
          <cell r="CF138">
            <v>0</v>
          </cell>
          <cell r="CG138">
            <v>2133602.354876145</v>
          </cell>
          <cell r="CH138">
            <v>-374481</v>
          </cell>
          <cell r="CI138">
            <v>-35945.79839999999</v>
          </cell>
          <cell r="CJ138">
            <v>6088206.508345645</v>
          </cell>
        </row>
        <row r="139">
          <cell r="B139" t="str">
            <v>Luoto</v>
          </cell>
          <cell r="C139">
            <v>5176</v>
          </cell>
          <cell r="Q139">
            <v>642</v>
          </cell>
          <cell r="R139">
            <v>95</v>
          </cell>
          <cell r="S139">
            <v>603</v>
          </cell>
          <cell r="T139">
            <v>267</v>
          </cell>
          <cell r="U139">
            <v>260</v>
          </cell>
          <cell r="V139">
            <v>2563</v>
          </cell>
          <cell r="W139">
            <v>433</v>
          </cell>
          <cell r="X139">
            <v>218</v>
          </cell>
          <cell r="Y139">
            <v>95</v>
          </cell>
          <cell r="AE139">
            <v>0.6279933020948647</v>
          </cell>
          <cell r="AF139">
            <v>3752792.0661818157</v>
          </cell>
          <cell r="AJ139">
            <v>105</v>
          </cell>
          <cell r="AK139">
            <v>2275</v>
          </cell>
          <cell r="AM139">
            <v>104</v>
          </cell>
          <cell r="AN139">
            <v>0.02009273570324575</v>
          </cell>
          <cell r="AP139">
            <v>3</v>
          </cell>
          <cell r="AQ139">
            <v>4765</v>
          </cell>
          <cell r="AS139">
            <v>3</v>
          </cell>
          <cell r="AT139">
            <v>2019</v>
          </cell>
          <cell r="AU139">
            <v>142.45</v>
          </cell>
          <cell r="AV139">
            <v>36.33555633555634</v>
          </cell>
          <cell r="AX139">
            <v>137</v>
          </cell>
          <cell r="AY139">
            <v>1357</v>
          </cell>
          <cell r="AZ139">
            <v>0.10095799557848195</v>
          </cell>
          <cell r="BB139">
            <v>0</v>
          </cell>
          <cell r="BC139">
            <v>931</v>
          </cell>
          <cell r="BD139">
            <v>2195</v>
          </cell>
          <cell r="BE139">
            <v>0.42414578587699314</v>
          </cell>
          <cell r="BG139">
            <v>0</v>
          </cell>
          <cell r="BH139">
            <v>0</v>
          </cell>
          <cell r="BO139">
            <v>-43352</v>
          </cell>
          <cell r="BP139">
            <v>-44520.859991739875</v>
          </cell>
          <cell r="BR139">
            <v>14361.762467931956</v>
          </cell>
          <cell r="BS139">
            <v>333918</v>
          </cell>
          <cell r="BT139">
            <v>115068</v>
          </cell>
          <cell r="BU139">
            <v>264249.4247212743</v>
          </cell>
          <cell r="BV139">
            <v>8620.971730934089</v>
          </cell>
          <cell r="BW139">
            <v>32415.934720927144</v>
          </cell>
          <cell r="BX139">
            <v>138524.35282339575</v>
          </cell>
          <cell r="BY139">
            <v>269394.57623006677</v>
          </cell>
          <cell r="BZ139">
            <v>333512.1917080896</v>
          </cell>
          <cell r="CA139">
            <v>102423.60818471834</v>
          </cell>
          <cell r="CC139">
            <v>-7963.932646833914</v>
          </cell>
          <cell r="CF139">
            <v>221695.48200874956</v>
          </cell>
          <cell r="CG139">
            <v>4144178.4475446153</v>
          </cell>
          <cell r="CH139">
            <v>-1081884</v>
          </cell>
          <cell r="CI139">
            <v>-239638.65600000002</v>
          </cell>
          <cell r="CJ139">
            <v>13395035.04826283</v>
          </cell>
        </row>
        <row r="140">
          <cell r="B140" t="str">
            <v>Luumäki</v>
          </cell>
          <cell r="C140">
            <v>4831</v>
          </cell>
          <cell r="Q140">
            <v>215</v>
          </cell>
          <cell r="R140">
            <v>48</v>
          </cell>
          <cell r="S140">
            <v>269</v>
          </cell>
          <cell r="T140">
            <v>144</v>
          </cell>
          <cell r="U140">
            <v>143</v>
          </cell>
          <cell r="V140">
            <v>2494</v>
          </cell>
          <cell r="W140">
            <v>783</v>
          </cell>
          <cell r="X140">
            <v>504</v>
          </cell>
          <cell r="Y140">
            <v>231</v>
          </cell>
          <cell r="AE140">
            <v>1.1575012456638858</v>
          </cell>
          <cell r="AF140">
            <v>6456003.0504582105</v>
          </cell>
          <cell r="AJ140">
            <v>268</v>
          </cell>
          <cell r="AK140">
            <v>2138</v>
          </cell>
          <cell r="AM140">
            <v>144</v>
          </cell>
          <cell r="AN140">
            <v>0.029807493272614366</v>
          </cell>
          <cell r="AP140">
            <v>0</v>
          </cell>
          <cell r="AQ140">
            <v>17</v>
          </cell>
          <cell r="AS140">
            <v>0</v>
          </cell>
          <cell r="AT140">
            <v>0</v>
          </cell>
          <cell r="AU140">
            <v>750.05</v>
          </cell>
          <cell r="AV140">
            <v>6.4409039397373515</v>
          </cell>
          <cell r="AX140">
            <v>173</v>
          </cell>
          <cell r="AY140">
            <v>1283</v>
          </cell>
          <cell r="AZ140">
            <v>0.1348402182385035</v>
          </cell>
          <cell r="BB140">
            <v>0.250666</v>
          </cell>
          <cell r="BC140">
            <v>1397</v>
          </cell>
          <cell r="BD140">
            <v>1793</v>
          </cell>
          <cell r="BE140">
            <v>0.7791411042944786</v>
          </cell>
          <cell r="BG140">
            <v>0</v>
          </cell>
          <cell r="BH140">
            <v>0</v>
          </cell>
          <cell r="BO140">
            <v>97180</v>
          </cell>
          <cell r="BP140">
            <v>-68820.10784886536</v>
          </cell>
          <cell r="BR140">
            <v>-3537.7496837247163</v>
          </cell>
          <cell r="BS140">
            <v>440971</v>
          </cell>
          <cell r="BT140">
            <v>142817</v>
          </cell>
          <cell r="BU140">
            <v>344336.52454953437</v>
          </cell>
          <cell r="BV140">
            <v>17832.943227524513</v>
          </cell>
          <cell r="BW140">
            <v>59729.45641819508</v>
          </cell>
          <cell r="BX140">
            <v>158241.6708336102</v>
          </cell>
          <cell r="BY140">
            <v>262569.6459401098</v>
          </cell>
          <cell r="BZ140">
            <v>409634.62053091574</v>
          </cell>
          <cell r="CA140">
            <v>124770.503660501</v>
          </cell>
          <cell r="CC140">
            <v>-1609.7209362484864</v>
          </cell>
          <cell r="CF140">
            <v>0</v>
          </cell>
          <cell r="CG140">
            <v>1987568.7530207597</v>
          </cell>
          <cell r="CH140">
            <v>-543039</v>
          </cell>
          <cell r="CI140">
            <v>-98147.65823999999</v>
          </cell>
          <cell r="CJ140">
            <v>11690592.34842563</v>
          </cell>
        </row>
        <row r="141">
          <cell r="B141" t="str">
            <v>Maalahti</v>
          </cell>
          <cell r="C141">
            <v>5517</v>
          </cell>
          <cell r="Q141">
            <v>331</v>
          </cell>
          <cell r="R141">
            <v>52</v>
          </cell>
          <cell r="S141">
            <v>363</v>
          </cell>
          <cell r="T141">
            <v>156</v>
          </cell>
          <cell r="U141">
            <v>166</v>
          </cell>
          <cell r="V141">
            <v>2960</v>
          </cell>
          <cell r="W141">
            <v>764</v>
          </cell>
          <cell r="X141">
            <v>482</v>
          </cell>
          <cell r="Y141">
            <v>243</v>
          </cell>
          <cell r="AE141">
            <v>0.9543226096449621</v>
          </cell>
          <cell r="AF141">
            <v>6078597.953226417</v>
          </cell>
          <cell r="AJ141">
            <v>222</v>
          </cell>
          <cell r="AK141">
            <v>2666</v>
          </cell>
          <cell r="AM141">
            <v>276</v>
          </cell>
          <cell r="AN141">
            <v>0.05002718868950517</v>
          </cell>
          <cell r="AP141">
            <v>3</v>
          </cell>
          <cell r="AQ141">
            <v>4701</v>
          </cell>
          <cell r="AS141">
            <v>1</v>
          </cell>
          <cell r="AT141">
            <v>0</v>
          </cell>
          <cell r="AU141">
            <v>521.3</v>
          </cell>
          <cell r="AV141">
            <v>10.583157490888166</v>
          </cell>
          <cell r="AX141">
            <v>210</v>
          </cell>
          <cell r="AY141">
            <v>1580</v>
          </cell>
          <cell r="AZ141">
            <v>0.13291139240506328</v>
          </cell>
          <cell r="BB141">
            <v>0</v>
          </cell>
          <cell r="BC141">
            <v>1849</v>
          </cell>
          <cell r="BD141">
            <v>2399</v>
          </cell>
          <cell r="BE141">
            <v>0.7707378074197583</v>
          </cell>
          <cell r="BG141">
            <v>0</v>
          </cell>
          <cell r="BH141">
            <v>0</v>
          </cell>
          <cell r="BO141">
            <v>-140850</v>
          </cell>
          <cell r="BP141">
            <v>-118519.06433193505</v>
          </cell>
          <cell r="BR141">
            <v>102448.75923616439</v>
          </cell>
          <cell r="BS141">
            <v>527887</v>
          </cell>
          <cell r="BT141">
            <v>179692</v>
          </cell>
          <cell r="BU141">
            <v>440779.18001771974</v>
          </cell>
          <cell r="BV141">
            <v>19590.202182369918</v>
          </cell>
          <cell r="BW141">
            <v>73233.53154674625</v>
          </cell>
          <cell r="BX141">
            <v>172456.4755134179</v>
          </cell>
          <cell r="BY141">
            <v>309448.79501962755</v>
          </cell>
          <cell r="BZ141">
            <v>542673.1834396141</v>
          </cell>
          <cell r="CA141">
            <v>163920.23664022674</v>
          </cell>
          <cell r="CC141">
            <v>-17387.697660890735</v>
          </cell>
          <cell r="CF141">
            <v>0</v>
          </cell>
          <cell r="CG141">
            <v>3160420.842065114</v>
          </cell>
          <cell r="CH141">
            <v>-113930</v>
          </cell>
          <cell r="CI141">
            <v>412608.2750399999</v>
          </cell>
          <cell r="CJ141">
            <v>16308802.342402581</v>
          </cell>
        </row>
        <row r="142">
          <cell r="B142" t="str">
            <v>Marttila</v>
          </cell>
          <cell r="C142">
            <v>2021</v>
          </cell>
          <cell r="Q142">
            <v>143</v>
          </cell>
          <cell r="R142">
            <v>21</v>
          </cell>
          <cell r="S142">
            <v>125</v>
          </cell>
          <cell r="T142">
            <v>58</v>
          </cell>
          <cell r="U142">
            <v>70</v>
          </cell>
          <cell r="V142">
            <v>1076</v>
          </cell>
          <cell r="W142">
            <v>294</v>
          </cell>
          <cell r="X142">
            <v>160</v>
          </cell>
          <cell r="Y142">
            <v>74</v>
          </cell>
          <cell r="AE142">
            <v>1.0305754426615736</v>
          </cell>
          <cell r="AF142">
            <v>2404646.9672142705</v>
          </cell>
          <cell r="AJ142">
            <v>93</v>
          </cell>
          <cell r="AK142">
            <v>936</v>
          </cell>
          <cell r="AM142">
            <v>39</v>
          </cell>
          <cell r="AN142">
            <v>0.01929737753587333</v>
          </cell>
          <cell r="AP142">
            <v>0</v>
          </cell>
          <cell r="AQ142">
            <v>22</v>
          </cell>
          <cell r="AS142">
            <v>0</v>
          </cell>
          <cell r="AT142">
            <v>0</v>
          </cell>
          <cell r="AU142">
            <v>195.3</v>
          </cell>
          <cell r="AV142">
            <v>10.348182283666153</v>
          </cell>
          <cell r="AX142">
            <v>100</v>
          </cell>
          <cell r="AY142">
            <v>612</v>
          </cell>
          <cell r="AZ142">
            <v>0.16339869281045752</v>
          </cell>
          <cell r="BB142">
            <v>0</v>
          </cell>
          <cell r="BC142">
            <v>524</v>
          </cell>
          <cell r="BD142">
            <v>800</v>
          </cell>
          <cell r="BE142">
            <v>0.655</v>
          </cell>
          <cell r="BG142">
            <v>0</v>
          </cell>
          <cell r="BH142">
            <v>0</v>
          </cell>
          <cell r="BO142">
            <v>-23633</v>
          </cell>
          <cell r="BP142">
            <v>-42340.99771877487</v>
          </cell>
          <cell r="BR142">
            <v>-2801.1581095047295</v>
          </cell>
          <cell r="BS142">
            <v>189435</v>
          </cell>
          <cell r="BT142">
            <v>64417</v>
          </cell>
          <cell r="BU142">
            <v>154742.8346528901</v>
          </cell>
          <cell r="BV142">
            <v>7161.85268333947</v>
          </cell>
          <cell r="BW142">
            <v>25643.29382656168</v>
          </cell>
          <cell r="BX142">
            <v>61135.430983444574</v>
          </cell>
          <cell r="BY142">
            <v>131032.9521289443</v>
          </cell>
          <cell r="BZ142">
            <v>184634.59575103052</v>
          </cell>
          <cell r="CA142">
            <v>58231.54700398651</v>
          </cell>
          <cell r="CC142">
            <v>8552.909385261857</v>
          </cell>
          <cell r="CF142">
            <v>0</v>
          </cell>
          <cell r="CG142">
            <v>1324487.5947772835</v>
          </cell>
          <cell r="CH142">
            <v>-342408</v>
          </cell>
          <cell r="CI142">
            <v>-597729.1368000001</v>
          </cell>
          <cell r="CJ142">
            <v>4496750.371645022</v>
          </cell>
        </row>
        <row r="143">
          <cell r="B143" t="str">
            <v>Masku</v>
          </cell>
          <cell r="C143">
            <v>9675</v>
          </cell>
          <cell r="Q143">
            <v>726</v>
          </cell>
          <cell r="R143">
            <v>170</v>
          </cell>
          <cell r="S143">
            <v>894</v>
          </cell>
          <cell r="T143">
            <v>401</v>
          </cell>
          <cell r="U143">
            <v>409</v>
          </cell>
          <cell r="V143">
            <v>5424</v>
          </cell>
          <cell r="W143">
            <v>1024</v>
          </cell>
          <cell r="X143">
            <v>462</v>
          </cell>
          <cell r="Y143">
            <v>165</v>
          </cell>
          <cell r="AE143">
            <v>0.6770436916809606</v>
          </cell>
          <cell r="AF143">
            <v>7562630.676223358</v>
          </cell>
          <cell r="AJ143">
            <v>379</v>
          </cell>
          <cell r="AK143">
            <v>4905</v>
          </cell>
          <cell r="AM143">
            <v>135</v>
          </cell>
          <cell r="AN143">
            <v>0.013953488372093023</v>
          </cell>
          <cell r="AP143">
            <v>0</v>
          </cell>
          <cell r="AQ143">
            <v>99</v>
          </cell>
          <cell r="AS143">
            <v>0</v>
          </cell>
          <cell r="AT143">
            <v>0</v>
          </cell>
          <cell r="AU143">
            <v>174.85</v>
          </cell>
          <cell r="AV143">
            <v>55.33314269373749</v>
          </cell>
          <cell r="AX143">
            <v>320</v>
          </cell>
          <cell r="AY143">
            <v>3501</v>
          </cell>
          <cell r="AZ143">
            <v>0.09140245644101685</v>
          </cell>
          <cell r="BB143">
            <v>0</v>
          </cell>
          <cell r="BC143">
            <v>2271</v>
          </cell>
          <cell r="BD143">
            <v>4424</v>
          </cell>
          <cell r="BE143">
            <v>0.5133363471971067</v>
          </cell>
          <cell r="BG143">
            <v>0</v>
          </cell>
          <cell r="BH143">
            <v>0</v>
          </cell>
          <cell r="BO143">
            <v>36413</v>
          </cell>
          <cell r="BP143">
            <v>-137135.09426899697</v>
          </cell>
          <cell r="BR143">
            <v>32000.689960744232</v>
          </cell>
          <cell r="BS143">
            <v>621436</v>
          </cell>
          <cell r="BT143">
            <v>207148</v>
          </cell>
          <cell r="BU143">
            <v>331328.82182197727</v>
          </cell>
          <cell r="BV143">
            <v>-3308.595417114833</v>
          </cell>
          <cell r="BW143">
            <v>-53204.678997454095</v>
          </cell>
          <cell r="BX143">
            <v>172834.1055396685</v>
          </cell>
          <cell r="BY143">
            <v>408529.98781932035</v>
          </cell>
          <cell r="BZ143">
            <v>752960.6109749416</v>
          </cell>
          <cell r="CA143">
            <v>181718.37970835684</v>
          </cell>
          <cell r="CC143">
            <v>-32083.263849012423</v>
          </cell>
          <cell r="CF143">
            <v>0</v>
          </cell>
          <cell r="CG143">
            <v>-56413.004137124255</v>
          </cell>
          <cell r="CH143">
            <v>-1548055</v>
          </cell>
          <cell r="CI143">
            <v>-188181.46416000003</v>
          </cell>
          <cell r="CJ143">
            <v>7890112.993756233</v>
          </cell>
        </row>
        <row r="144">
          <cell r="B144" t="str">
            <v>Merijärvi</v>
          </cell>
          <cell r="C144">
            <v>1131</v>
          </cell>
          <cell r="Q144">
            <v>127</v>
          </cell>
          <cell r="R144">
            <v>11</v>
          </cell>
          <cell r="S144">
            <v>95</v>
          </cell>
          <cell r="T144">
            <v>54</v>
          </cell>
          <cell r="U144">
            <v>52</v>
          </cell>
          <cell r="V144">
            <v>540</v>
          </cell>
          <cell r="W144">
            <v>136</v>
          </cell>
          <cell r="X144">
            <v>80</v>
          </cell>
          <cell r="Y144">
            <v>36</v>
          </cell>
          <cell r="AE144">
            <v>1.1136809126764597</v>
          </cell>
          <cell r="AF144">
            <v>1454214.9452710713</v>
          </cell>
          <cell r="AJ144">
            <v>44</v>
          </cell>
          <cell r="AK144">
            <v>447</v>
          </cell>
          <cell r="AM144">
            <v>8</v>
          </cell>
          <cell r="AN144">
            <v>0.007073386383731211</v>
          </cell>
          <cell r="AP144">
            <v>0</v>
          </cell>
          <cell r="AQ144">
            <v>0</v>
          </cell>
          <cell r="AS144">
            <v>0</v>
          </cell>
          <cell r="AT144">
            <v>0</v>
          </cell>
          <cell r="AU144">
            <v>229.94</v>
          </cell>
          <cell r="AV144">
            <v>4.918674436809603</v>
          </cell>
          <cell r="AX144">
            <v>32</v>
          </cell>
          <cell r="AY144">
            <v>230</v>
          </cell>
          <cell r="AZ144">
            <v>0.1391304347826087</v>
          </cell>
          <cell r="BB144">
            <v>0</v>
          </cell>
          <cell r="BC144">
            <v>246</v>
          </cell>
          <cell r="BD144">
            <v>376</v>
          </cell>
          <cell r="BE144">
            <v>0.6542553191489362</v>
          </cell>
          <cell r="BG144">
            <v>0</v>
          </cell>
          <cell r="BH144">
            <v>0</v>
          </cell>
          <cell r="BO144">
            <v>-5108</v>
          </cell>
          <cell r="BP144">
            <v>-24805.637463063304</v>
          </cell>
          <cell r="BR144">
            <v>-2330.2481867615134</v>
          </cell>
          <cell r="BS144">
            <v>112571</v>
          </cell>
          <cell r="BT144">
            <v>33696</v>
          </cell>
          <cell r="BU144">
            <v>92424.51788242359</v>
          </cell>
          <cell r="BV144">
            <v>5507.555395064793</v>
          </cell>
          <cell r="BW144">
            <v>19154.82272696823</v>
          </cell>
          <cell r="BX144">
            <v>43544.673574117616</v>
          </cell>
          <cell r="BY144">
            <v>65777.08988297192</v>
          </cell>
          <cell r="BZ144">
            <v>103253.28900229663</v>
          </cell>
          <cell r="CA144">
            <v>26737.41563920715</v>
          </cell>
          <cell r="CC144">
            <v>5668.733182156559</v>
          </cell>
          <cell r="CF144">
            <v>0</v>
          </cell>
          <cell r="CG144">
            <v>1600403.312338605</v>
          </cell>
          <cell r="CH144">
            <v>-168722</v>
          </cell>
          <cell r="CI144">
            <v>10419.072</v>
          </cell>
          <cell r="CJ144">
            <v>4189502.867254762</v>
          </cell>
        </row>
        <row r="145">
          <cell r="B145" t="str">
            <v>Merikarvia</v>
          </cell>
          <cell r="C145">
            <v>3169</v>
          </cell>
          <cell r="Q145">
            <v>173</v>
          </cell>
          <cell r="R145">
            <v>26</v>
          </cell>
          <cell r="S145">
            <v>175</v>
          </cell>
          <cell r="T145">
            <v>99</v>
          </cell>
          <cell r="U145">
            <v>86</v>
          </cell>
          <cell r="V145">
            <v>1575</v>
          </cell>
          <cell r="W145">
            <v>502</v>
          </cell>
          <cell r="X145">
            <v>350</v>
          </cell>
          <cell r="Y145">
            <v>183</v>
          </cell>
          <cell r="AE145">
            <v>1.1732781929446605</v>
          </cell>
          <cell r="AF145">
            <v>4292679.459686164</v>
          </cell>
          <cell r="AJ145">
            <v>206</v>
          </cell>
          <cell r="AK145">
            <v>1300</v>
          </cell>
          <cell r="AM145">
            <v>35</v>
          </cell>
          <cell r="AN145">
            <v>0.011044493531082361</v>
          </cell>
          <cell r="AP145">
            <v>0</v>
          </cell>
          <cell r="AQ145">
            <v>12</v>
          </cell>
          <cell r="AS145">
            <v>0</v>
          </cell>
          <cell r="AT145">
            <v>0</v>
          </cell>
          <cell r="AU145">
            <v>446.12</v>
          </cell>
          <cell r="AV145">
            <v>7.103469918407603</v>
          </cell>
          <cell r="AX145">
            <v>174</v>
          </cell>
          <cell r="AY145">
            <v>811</v>
          </cell>
          <cell r="AZ145">
            <v>0.21454993834771888</v>
          </cell>
          <cell r="BB145">
            <v>0.5978</v>
          </cell>
          <cell r="BC145">
            <v>912</v>
          </cell>
          <cell r="BD145">
            <v>1030</v>
          </cell>
          <cell r="BE145">
            <v>0.8854368932038835</v>
          </cell>
          <cell r="BG145">
            <v>0</v>
          </cell>
          <cell r="BH145">
            <v>0</v>
          </cell>
          <cell r="BO145">
            <v>80593</v>
          </cell>
          <cell r="BP145">
            <v>-129986.013962748</v>
          </cell>
          <cell r="BR145">
            <v>74367.37922729924</v>
          </cell>
          <cell r="BS145">
            <v>331324</v>
          </cell>
          <cell r="BT145">
            <v>93113</v>
          </cell>
          <cell r="BU145">
            <v>256823.8610218016</v>
          </cell>
          <cell r="BV145">
            <v>13951.650723552873</v>
          </cell>
          <cell r="BW145">
            <v>22369.26415276425</v>
          </cell>
          <cell r="BX145">
            <v>113238.57277297978</v>
          </cell>
          <cell r="BY145">
            <v>151607.59694996048</v>
          </cell>
          <cell r="BZ145">
            <v>266347.51058556547</v>
          </cell>
          <cell r="CA145">
            <v>74204.93166680018</v>
          </cell>
          <cell r="CC145">
            <v>13953.486607691724</v>
          </cell>
          <cell r="CF145">
            <v>1084767.3924837913</v>
          </cell>
          <cell r="CG145">
            <v>2512912.2807589746</v>
          </cell>
          <cell r="CH145">
            <v>209232</v>
          </cell>
          <cell r="CI145">
            <v>10484.191199999972</v>
          </cell>
          <cell r="CJ145">
            <v>11780504.077441677</v>
          </cell>
        </row>
        <row r="146">
          <cell r="B146" t="str">
            <v>Miehikkälä</v>
          </cell>
          <cell r="C146">
            <v>2034</v>
          </cell>
          <cell r="Q146">
            <v>69</v>
          </cell>
          <cell r="R146">
            <v>15</v>
          </cell>
          <cell r="S146">
            <v>107</v>
          </cell>
          <cell r="T146">
            <v>64</v>
          </cell>
          <cell r="U146">
            <v>62</v>
          </cell>
          <cell r="V146">
            <v>1025</v>
          </cell>
          <cell r="W146">
            <v>339</v>
          </cell>
          <cell r="X146">
            <v>249</v>
          </cell>
          <cell r="Y146">
            <v>104</v>
          </cell>
          <cell r="AE146">
            <v>1.7893642423880292</v>
          </cell>
          <cell r="AF146">
            <v>4201989.137286487</v>
          </cell>
          <cell r="AJ146">
            <v>81</v>
          </cell>
          <cell r="AK146">
            <v>823</v>
          </cell>
          <cell r="AM146">
            <v>109</v>
          </cell>
          <cell r="AN146">
            <v>0.0535889872173058</v>
          </cell>
          <cell r="AP146">
            <v>0</v>
          </cell>
          <cell r="AQ146">
            <v>5</v>
          </cell>
          <cell r="AS146">
            <v>0</v>
          </cell>
          <cell r="AT146">
            <v>0</v>
          </cell>
          <cell r="AU146">
            <v>422.26</v>
          </cell>
          <cell r="AV146">
            <v>4.816937431913987</v>
          </cell>
          <cell r="AX146">
            <v>124</v>
          </cell>
          <cell r="AY146">
            <v>572</v>
          </cell>
          <cell r="AZ146">
            <v>0.21678321678321677</v>
          </cell>
          <cell r="BB146">
            <v>0.467666</v>
          </cell>
          <cell r="BC146">
            <v>518</v>
          </cell>
          <cell r="BD146">
            <v>686</v>
          </cell>
          <cell r="BE146">
            <v>0.7551020408163265</v>
          </cell>
          <cell r="BG146">
            <v>0</v>
          </cell>
          <cell r="BH146">
            <v>0</v>
          </cell>
          <cell r="BO146">
            <v>-49160</v>
          </cell>
          <cell r="BP146">
            <v>-70421.50936055023</v>
          </cell>
          <cell r="BR146">
            <v>129195.3782286048</v>
          </cell>
          <cell r="BS146">
            <v>244042</v>
          </cell>
          <cell r="BT146">
            <v>68380</v>
          </cell>
          <cell r="BU146">
            <v>194514.60255742777</v>
          </cell>
          <cell r="BV146">
            <v>9286.78962930894</v>
          </cell>
          <cell r="BW146">
            <v>31055.31105772127</v>
          </cell>
          <cell r="BX146">
            <v>85533.22699393757</v>
          </cell>
          <cell r="BY146">
            <v>101389.57729098982</v>
          </cell>
          <cell r="BZ146">
            <v>167634.94692412065</v>
          </cell>
          <cell r="CA146">
            <v>52449.19624394667</v>
          </cell>
          <cell r="CC146">
            <v>-4699.1846860089645</v>
          </cell>
          <cell r="CF146">
            <v>0</v>
          </cell>
          <cell r="CG146">
            <v>1831417.3490280004</v>
          </cell>
          <cell r="CH146">
            <v>-396875</v>
          </cell>
          <cell r="CI146">
            <v>-1202621.3856</v>
          </cell>
          <cell r="CJ146">
            <v>7753036.182916198</v>
          </cell>
        </row>
        <row r="147">
          <cell r="B147" t="str">
            <v>Mikkeli</v>
          </cell>
          <cell r="C147">
            <v>54517</v>
          </cell>
          <cell r="Q147">
            <v>2987</v>
          </cell>
          <cell r="R147">
            <v>527</v>
          </cell>
          <cell r="S147">
            <v>3267</v>
          </cell>
          <cell r="T147">
            <v>1653</v>
          </cell>
          <cell r="U147">
            <v>1801</v>
          </cell>
          <cell r="V147">
            <v>31046</v>
          </cell>
          <cell r="W147">
            <v>7330</v>
          </cell>
          <cell r="X147">
            <v>4230</v>
          </cell>
          <cell r="Y147">
            <v>1676</v>
          </cell>
          <cell r="AE147">
            <v>1.261245362856735</v>
          </cell>
          <cell r="AF147">
            <v>79384690.15380399</v>
          </cell>
          <cell r="AJ147">
            <v>3491</v>
          </cell>
          <cell r="AK147">
            <v>25475</v>
          </cell>
          <cell r="AM147">
            <v>2050</v>
          </cell>
          <cell r="AN147">
            <v>0.03760294953867601</v>
          </cell>
          <cell r="AP147">
            <v>0</v>
          </cell>
          <cell r="AQ147">
            <v>80</v>
          </cell>
          <cell r="AS147">
            <v>3</v>
          </cell>
          <cell r="AT147">
            <v>344</v>
          </cell>
          <cell r="AU147">
            <v>2548.46</v>
          </cell>
          <cell r="AV147">
            <v>21.39213485791419</v>
          </cell>
          <cell r="AX147">
            <v>1846</v>
          </cell>
          <cell r="AY147">
            <v>15742</v>
          </cell>
          <cell r="AZ147">
            <v>0.11726591284461949</v>
          </cell>
          <cell r="BB147">
            <v>0</v>
          </cell>
          <cell r="BC147">
            <v>22102</v>
          </cell>
          <cell r="BD147">
            <v>21194</v>
          </cell>
          <cell r="BE147">
            <v>1.0428423138624139</v>
          </cell>
          <cell r="BG147">
            <v>0</v>
          </cell>
          <cell r="BH147">
            <v>0</v>
          </cell>
          <cell r="BO147">
            <v>692000</v>
          </cell>
          <cell r="BP147">
            <v>-2252039.3963347105</v>
          </cell>
          <cell r="BR147">
            <v>23894.41926728841</v>
          </cell>
          <cell r="BS147">
            <v>4322833</v>
          </cell>
          <cell r="BT147">
            <v>1361978</v>
          </cell>
          <cell r="BU147">
            <v>3066998.8023660365</v>
          </cell>
          <cell r="BV147">
            <v>122168.39431532685</v>
          </cell>
          <cell r="BW147">
            <v>340435.90893708135</v>
          </cell>
          <cell r="BX147">
            <v>1609040.7155045995</v>
          </cell>
          <cell r="BY147">
            <v>2742251.6253696885</v>
          </cell>
          <cell r="BZ147">
            <v>4236835.159566074</v>
          </cell>
          <cell r="CA147">
            <v>1338821.7239010881</v>
          </cell>
          <cell r="CC147">
            <v>265030.60404663614</v>
          </cell>
          <cell r="CF147">
            <v>0</v>
          </cell>
          <cell r="CG147">
            <v>20439862.015164003</v>
          </cell>
          <cell r="CH147">
            <v>-617371</v>
          </cell>
          <cell r="CI147">
            <v>214151.0011199999</v>
          </cell>
          <cell r="CJ147">
            <v>113418426.25118051</v>
          </cell>
        </row>
        <row r="148">
          <cell r="B148" t="str">
            <v>Muhos</v>
          </cell>
          <cell r="C148">
            <v>8995</v>
          </cell>
          <cell r="Q148">
            <v>852</v>
          </cell>
          <cell r="R148">
            <v>150</v>
          </cell>
          <cell r="S148">
            <v>924</v>
          </cell>
          <cell r="T148">
            <v>481</v>
          </cell>
          <cell r="U148">
            <v>382</v>
          </cell>
          <cell r="V148">
            <v>4730</v>
          </cell>
          <cell r="W148">
            <v>789</v>
          </cell>
          <cell r="X148">
            <v>469</v>
          </cell>
          <cell r="Y148">
            <v>218</v>
          </cell>
          <cell r="AE148">
            <v>1.1320501505615308</v>
          </cell>
          <cell r="AF148">
            <v>11756337.813648598</v>
          </cell>
          <cell r="AJ148">
            <v>502</v>
          </cell>
          <cell r="AK148">
            <v>3912</v>
          </cell>
          <cell r="AM148">
            <v>114</v>
          </cell>
          <cell r="AN148">
            <v>0.012673707615341857</v>
          </cell>
          <cell r="AP148">
            <v>0</v>
          </cell>
          <cell r="AQ148">
            <v>10</v>
          </cell>
          <cell r="AS148">
            <v>0</v>
          </cell>
          <cell r="AT148">
            <v>0</v>
          </cell>
          <cell r="AU148">
            <v>783.65</v>
          </cell>
          <cell r="AV148">
            <v>11.478338543992855</v>
          </cell>
          <cell r="AX148">
            <v>239</v>
          </cell>
          <cell r="AY148">
            <v>2731</v>
          </cell>
          <cell r="AZ148">
            <v>0.08751373123398022</v>
          </cell>
          <cell r="BB148">
            <v>0</v>
          </cell>
          <cell r="BC148">
            <v>2444</v>
          </cell>
          <cell r="BD148">
            <v>3336</v>
          </cell>
          <cell r="BE148">
            <v>0.7326139088729017</v>
          </cell>
          <cell r="BG148">
            <v>0</v>
          </cell>
          <cell r="BH148">
            <v>0</v>
          </cell>
          <cell r="BO148">
            <v>-149101</v>
          </cell>
          <cell r="BP148">
            <v>-324908.08515259635</v>
          </cell>
          <cell r="BR148">
            <v>-106345.7427293472</v>
          </cell>
          <cell r="BS148">
            <v>653139</v>
          </cell>
          <cell r="BT148">
            <v>192506</v>
          </cell>
          <cell r="BU148">
            <v>447332.6942989805</v>
          </cell>
          <cell r="BV148">
            <v>11353.484939487833</v>
          </cell>
          <cell r="BW148">
            <v>31511.033225112184</v>
          </cell>
          <cell r="BX148">
            <v>234842.3314750822</v>
          </cell>
          <cell r="BY148">
            <v>426890.521875695</v>
          </cell>
          <cell r="BZ148">
            <v>628463.0091237711</v>
          </cell>
          <cell r="CA148">
            <v>151492.253400503</v>
          </cell>
          <cell r="CC148">
            <v>43268.91066117222</v>
          </cell>
          <cell r="CF148">
            <v>0</v>
          </cell>
          <cell r="CG148">
            <v>6711839.367110248</v>
          </cell>
          <cell r="CH148">
            <v>-320436</v>
          </cell>
          <cell r="CI148">
            <v>217749.48811199993</v>
          </cell>
          <cell r="CJ148">
            <v>24964501.645590764</v>
          </cell>
        </row>
        <row r="149">
          <cell r="B149" t="str">
            <v>Multia</v>
          </cell>
          <cell r="C149">
            <v>1663</v>
          </cell>
          <cell r="Q149">
            <v>74</v>
          </cell>
          <cell r="R149">
            <v>18</v>
          </cell>
          <cell r="S149">
            <v>113</v>
          </cell>
          <cell r="T149">
            <v>52</v>
          </cell>
          <cell r="U149">
            <v>56</v>
          </cell>
          <cell r="V149">
            <v>812</v>
          </cell>
          <cell r="W149">
            <v>248</v>
          </cell>
          <cell r="X149">
            <v>193</v>
          </cell>
          <cell r="Y149">
            <v>97</v>
          </cell>
          <cell r="AE149">
            <v>1.2998343476943783</v>
          </cell>
          <cell r="AF149">
            <v>2495660.357324691</v>
          </cell>
          <cell r="AJ149">
            <v>92</v>
          </cell>
          <cell r="AK149">
            <v>689</v>
          </cell>
          <cell r="AM149">
            <v>16</v>
          </cell>
          <cell r="AN149">
            <v>0.009621166566446182</v>
          </cell>
          <cell r="AP149">
            <v>0</v>
          </cell>
          <cell r="AQ149">
            <v>1</v>
          </cell>
          <cell r="AS149">
            <v>0</v>
          </cell>
          <cell r="AT149">
            <v>0</v>
          </cell>
          <cell r="AU149">
            <v>733.27</v>
          </cell>
          <cell r="AV149">
            <v>2.2679231388165344</v>
          </cell>
          <cell r="AX149">
            <v>45</v>
          </cell>
          <cell r="AY149">
            <v>386</v>
          </cell>
          <cell r="AZ149">
            <v>0.11658031088082901</v>
          </cell>
          <cell r="BB149">
            <v>0.223333</v>
          </cell>
          <cell r="BC149">
            <v>597</v>
          </cell>
          <cell r="BD149">
            <v>542</v>
          </cell>
          <cell r="BE149">
            <v>1.1014760147601477</v>
          </cell>
          <cell r="BG149">
            <v>0</v>
          </cell>
          <cell r="BH149">
            <v>0</v>
          </cell>
          <cell r="BO149">
            <v>35851</v>
          </cell>
          <cell r="BP149">
            <v>-71168.86875615516</v>
          </cell>
          <cell r="BR149">
            <v>30935.09080532845</v>
          </cell>
          <cell r="BS149">
            <v>201000</v>
          </cell>
          <cell r="BT149">
            <v>58208</v>
          </cell>
          <cell r="BU149">
            <v>145030.28769449375</v>
          </cell>
          <cell r="BV149">
            <v>7608.706656098017</v>
          </cell>
          <cell r="BW149">
            <v>11383.485910040366</v>
          </cell>
          <cell r="BX149">
            <v>76181.8023706329</v>
          </cell>
          <cell r="BY149">
            <v>89379.49012113403</v>
          </cell>
          <cell r="BZ149">
            <v>138868.57876536797</v>
          </cell>
          <cell r="CA149">
            <v>39101.05290441499</v>
          </cell>
          <cell r="CC149">
            <v>-16999.544491988687</v>
          </cell>
          <cell r="CF149">
            <v>0</v>
          </cell>
          <cell r="CG149">
            <v>1292459.5345434488</v>
          </cell>
          <cell r="CH149">
            <v>-416018</v>
          </cell>
          <cell r="CI149">
            <v>-69530.374608</v>
          </cell>
          <cell r="CJ149">
            <v>5608474.42429457</v>
          </cell>
        </row>
        <row r="150">
          <cell r="B150" t="str">
            <v>Muonio</v>
          </cell>
          <cell r="C150">
            <v>2350</v>
          </cell>
          <cell r="Q150">
            <v>128</v>
          </cell>
          <cell r="R150">
            <v>33</v>
          </cell>
          <cell r="S150">
            <v>152</v>
          </cell>
          <cell r="T150">
            <v>70</v>
          </cell>
          <cell r="U150">
            <v>68</v>
          </cell>
          <cell r="V150">
            <v>1308</v>
          </cell>
          <cell r="W150">
            <v>335</v>
          </cell>
          <cell r="X150">
            <v>189</v>
          </cell>
          <cell r="Y150">
            <v>67</v>
          </cell>
          <cell r="AE150">
            <v>0.9978825154195805</v>
          </cell>
          <cell r="AF150">
            <v>2707400.4562393157</v>
          </cell>
          <cell r="AJ150">
            <v>195</v>
          </cell>
          <cell r="AK150">
            <v>1093</v>
          </cell>
          <cell r="AM150">
            <v>102</v>
          </cell>
          <cell r="AN150">
            <v>0.04340425531914894</v>
          </cell>
          <cell r="AP150">
            <v>0</v>
          </cell>
          <cell r="AQ150">
            <v>15</v>
          </cell>
          <cell r="AS150">
            <v>0</v>
          </cell>
          <cell r="AT150">
            <v>0</v>
          </cell>
          <cell r="AU150">
            <v>1906.01</v>
          </cell>
          <cell r="AV150">
            <v>1.2329421146793564</v>
          </cell>
          <cell r="AX150">
            <v>110</v>
          </cell>
          <cell r="AY150">
            <v>675</v>
          </cell>
          <cell r="AZ150">
            <v>0.16296296296296298</v>
          </cell>
          <cell r="BB150">
            <v>1.766666</v>
          </cell>
          <cell r="BC150">
            <v>937</v>
          </cell>
          <cell r="BD150">
            <v>915</v>
          </cell>
          <cell r="BE150">
            <v>1.0240437158469946</v>
          </cell>
          <cell r="BG150">
            <v>0</v>
          </cell>
          <cell r="BH150">
            <v>4</v>
          </cell>
          <cell r="BO150">
            <v>21632</v>
          </cell>
          <cell r="BP150">
            <v>-18784.02580117365</v>
          </cell>
          <cell r="BR150">
            <v>250073.0429299483</v>
          </cell>
          <cell r="BS150">
            <v>181502</v>
          </cell>
          <cell r="BT150">
            <v>72651</v>
          </cell>
          <cell r="BU150">
            <v>189835.50121662323</v>
          </cell>
          <cell r="BV150">
            <v>9827.294284804399</v>
          </cell>
          <cell r="BW150">
            <v>18290.03388256738</v>
          </cell>
          <cell r="BX150">
            <v>66345.62201419225</v>
          </cell>
          <cell r="BY150">
            <v>141999.74252757968</v>
          </cell>
          <cell r="BZ150">
            <v>202939.75100335455</v>
          </cell>
          <cell r="CA150">
            <v>74196.18839086179</v>
          </cell>
          <cell r="CC150">
            <v>-15076.774782236955</v>
          </cell>
          <cell r="CF150">
            <v>0</v>
          </cell>
          <cell r="CG150">
            <v>1303365.4715733344</v>
          </cell>
          <cell r="CH150">
            <v>192245</v>
          </cell>
          <cell r="CI150">
            <v>57304.89600000001</v>
          </cell>
          <cell r="CJ150">
            <v>9286632.966837559</v>
          </cell>
        </row>
        <row r="151">
          <cell r="B151" t="str">
            <v>Mustasaari</v>
          </cell>
          <cell r="C151">
            <v>19380</v>
          </cell>
          <cell r="Q151">
            <v>1585</v>
          </cell>
          <cell r="R151">
            <v>296</v>
          </cell>
          <cell r="S151">
            <v>1564</v>
          </cell>
          <cell r="T151">
            <v>689</v>
          </cell>
          <cell r="U151">
            <v>660</v>
          </cell>
          <cell r="V151">
            <v>10612</v>
          </cell>
          <cell r="W151">
            <v>2176</v>
          </cell>
          <cell r="X151">
            <v>1197</v>
          </cell>
          <cell r="Y151">
            <v>601</v>
          </cell>
          <cell r="AE151">
            <v>0.7879378309558491</v>
          </cell>
          <cell r="AF151">
            <v>17629944.603805587</v>
          </cell>
          <cell r="AJ151">
            <v>688</v>
          </cell>
          <cell r="AK151">
            <v>9586</v>
          </cell>
          <cell r="AM151">
            <v>456</v>
          </cell>
          <cell r="AN151">
            <v>0.023529411764705882</v>
          </cell>
          <cell r="AP151">
            <v>3</v>
          </cell>
          <cell r="AQ151">
            <v>13328</v>
          </cell>
          <cell r="AS151">
            <v>3</v>
          </cell>
          <cell r="AT151">
            <v>2174</v>
          </cell>
          <cell r="AU151">
            <v>848.96</v>
          </cell>
          <cell r="AV151">
            <v>22.827930644553334</v>
          </cell>
          <cell r="AX151">
            <v>510</v>
          </cell>
          <cell r="AY151">
            <v>6434</v>
          </cell>
          <cell r="AZ151">
            <v>0.07926639726453218</v>
          </cell>
          <cell r="BB151">
            <v>0</v>
          </cell>
          <cell r="BC151">
            <v>4964</v>
          </cell>
          <cell r="BD151">
            <v>8851</v>
          </cell>
          <cell r="BE151">
            <v>0.5608405829849734</v>
          </cell>
          <cell r="BG151">
            <v>0</v>
          </cell>
          <cell r="BH151">
            <v>1</v>
          </cell>
          <cell r="BO151">
            <v>-186509</v>
          </cell>
          <cell r="BP151">
            <v>-219674.3001222714</v>
          </cell>
          <cell r="BR151">
            <v>184900.8623964414</v>
          </cell>
          <cell r="BS151">
            <v>1354331</v>
          </cell>
          <cell r="BT151">
            <v>457111</v>
          </cell>
          <cell r="BU151">
            <v>972889.3078533442</v>
          </cell>
          <cell r="BV151">
            <v>21636.19619890987</v>
          </cell>
          <cell r="BW151">
            <v>12412.837833004593</v>
          </cell>
          <cell r="BX151">
            <v>412351.04040340486</v>
          </cell>
          <cell r="BY151">
            <v>922743.1690326901</v>
          </cell>
          <cell r="BZ151">
            <v>1507483.560543186</v>
          </cell>
          <cell r="CA151">
            <v>416792.2585272256</v>
          </cell>
          <cell r="CC151">
            <v>-52714.12466637585</v>
          </cell>
          <cell r="CF151">
            <v>0</v>
          </cell>
          <cell r="CG151">
            <v>2817341.508992766</v>
          </cell>
          <cell r="CH151">
            <v>-1909088</v>
          </cell>
          <cell r="CI151">
            <v>-5938.871040000115</v>
          </cell>
          <cell r="CJ151">
            <v>31828139.169021778</v>
          </cell>
        </row>
        <row r="152">
          <cell r="B152" t="str">
            <v>Muurame</v>
          </cell>
          <cell r="C152">
            <v>9941</v>
          </cell>
          <cell r="Q152">
            <v>814</v>
          </cell>
          <cell r="R152">
            <v>152</v>
          </cell>
          <cell r="S152">
            <v>940</v>
          </cell>
          <cell r="T152">
            <v>445</v>
          </cell>
          <cell r="U152">
            <v>402</v>
          </cell>
          <cell r="V152">
            <v>5576</v>
          </cell>
          <cell r="W152">
            <v>978</v>
          </cell>
          <cell r="X152">
            <v>486</v>
          </cell>
          <cell r="Y152">
            <v>148</v>
          </cell>
          <cell r="AE152">
            <v>0.7786100312638479</v>
          </cell>
          <cell r="AF152">
            <v>8936249.604226194</v>
          </cell>
          <cell r="AJ152">
            <v>545</v>
          </cell>
          <cell r="AK152">
            <v>4771</v>
          </cell>
          <cell r="AM152">
            <v>151</v>
          </cell>
          <cell r="AN152">
            <v>0.015189618750628709</v>
          </cell>
          <cell r="AP152">
            <v>0</v>
          </cell>
          <cell r="AQ152">
            <v>13</v>
          </cell>
          <cell r="AS152">
            <v>0</v>
          </cell>
          <cell r="AT152">
            <v>0</v>
          </cell>
          <cell r="AU152">
            <v>144.06</v>
          </cell>
          <cell r="AV152">
            <v>69.0059697348327</v>
          </cell>
          <cell r="AX152">
            <v>233</v>
          </cell>
          <cell r="AY152">
            <v>3500</v>
          </cell>
          <cell r="AZ152">
            <v>0.06657142857142857</v>
          </cell>
          <cell r="BB152">
            <v>0</v>
          </cell>
          <cell r="BC152">
            <v>2722</v>
          </cell>
          <cell r="BD152">
            <v>4178</v>
          </cell>
          <cell r="BE152">
            <v>0.6515078985160364</v>
          </cell>
          <cell r="BG152">
            <v>0</v>
          </cell>
          <cell r="BH152">
            <v>1</v>
          </cell>
          <cell r="BO152">
            <v>104302</v>
          </cell>
          <cell r="BP152">
            <v>-154846.51083715112</v>
          </cell>
          <cell r="BR152">
            <v>-63532.664028301835</v>
          </cell>
          <cell r="BS152">
            <v>581389</v>
          </cell>
          <cell r="BT152">
            <v>183400</v>
          </cell>
          <cell r="BU152">
            <v>363140.8708062557</v>
          </cell>
          <cell r="BV152">
            <v>3914.9002659224384</v>
          </cell>
          <cell r="BW152">
            <v>-423439.1547483835</v>
          </cell>
          <cell r="BX152">
            <v>128225.02205424709</v>
          </cell>
          <cell r="BY152">
            <v>386549.5045330577</v>
          </cell>
          <cell r="BZ152">
            <v>667376.9982023478</v>
          </cell>
          <cell r="CA152">
            <v>167680.14204433767</v>
          </cell>
          <cell r="CC152">
            <v>9298.039049497762</v>
          </cell>
          <cell r="CF152">
            <v>0</v>
          </cell>
          <cell r="CG152">
            <v>192302.49963487274</v>
          </cell>
          <cell r="CH152">
            <v>-725074</v>
          </cell>
          <cell r="CI152">
            <v>-259500.012</v>
          </cell>
          <cell r="CJ152">
            <v>10360165.647387372</v>
          </cell>
        </row>
        <row r="153">
          <cell r="B153" t="str">
            <v>Mynämäki</v>
          </cell>
          <cell r="C153">
            <v>7842</v>
          </cell>
          <cell r="Q153">
            <v>439</v>
          </cell>
          <cell r="R153">
            <v>80</v>
          </cell>
          <cell r="S153">
            <v>525</v>
          </cell>
          <cell r="T153">
            <v>272</v>
          </cell>
          <cell r="U153">
            <v>303</v>
          </cell>
          <cell r="V153">
            <v>4319</v>
          </cell>
          <cell r="W153">
            <v>1060</v>
          </cell>
          <cell r="X153">
            <v>570</v>
          </cell>
          <cell r="Y153">
            <v>274</v>
          </cell>
          <cell r="AE153">
            <v>0.9445870750404812</v>
          </cell>
          <cell r="AF153">
            <v>8552125.375683948</v>
          </cell>
          <cell r="AJ153">
            <v>387</v>
          </cell>
          <cell r="AK153">
            <v>3707</v>
          </cell>
          <cell r="AM153">
            <v>129</v>
          </cell>
          <cell r="AN153">
            <v>0.016449885233358837</v>
          </cell>
          <cell r="AP153">
            <v>0</v>
          </cell>
          <cell r="AQ153">
            <v>61</v>
          </cell>
          <cell r="AS153">
            <v>0</v>
          </cell>
          <cell r="AT153">
            <v>0</v>
          </cell>
          <cell r="AU153">
            <v>519.85</v>
          </cell>
          <cell r="AV153">
            <v>15.085120707896507</v>
          </cell>
          <cell r="AX153">
            <v>350</v>
          </cell>
          <cell r="AY153">
            <v>2456</v>
          </cell>
          <cell r="AZ153">
            <v>0.14250814332247558</v>
          </cell>
          <cell r="BB153">
            <v>0</v>
          </cell>
          <cell r="BC153">
            <v>1998</v>
          </cell>
          <cell r="BD153">
            <v>3223</v>
          </cell>
          <cell r="BE153">
            <v>0.6199193298169408</v>
          </cell>
          <cell r="BG153">
            <v>0</v>
          </cell>
          <cell r="BH153">
            <v>0</v>
          </cell>
          <cell r="BO153">
            <v>-137561</v>
          </cell>
          <cell r="BP153">
            <v>-212588.41373093636</v>
          </cell>
          <cell r="BR153">
            <v>16050.776211857796</v>
          </cell>
          <cell r="BS153">
            <v>672555</v>
          </cell>
          <cell r="BT153">
            <v>216780</v>
          </cell>
          <cell r="BU153">
            <v>474562.0938275964</v>
          </cell>
          <cell r="BV153">
            <v>15988.73824683974</v>
          </cell>
          <cell r="BW153">
            <v>78732.96706707103</v>
          </cell>
          <cell r="BX153">
            <v>195548.96349423224</v>
          </cell>
          <cell r="BY153">
            <v>430684.55735492456</v>
          </cell>
          <cell r="BZ153">
            <v>726253.7460421171</v>
          </cell>
          <cell r="CA153">
            <v>200202.43590228446</v>
          </cell>
          <cell r="CC153">
            <v>4505.048740123515</v>
          </cell>
          <cell r="CF153">
            <v>0</v>
          </cell>
          <cell r="CG153">
            <v>3923407.762057142</v>
          </cell>
          <cell r="CH153">
            <v>-73574</v>
          </cell>
          <cell r="CI153">
            <v>190994.61359999992</v>
          </cell>
          <cell r="CJ153">
            <v>15439815.708220169</v>
          </cell>
        </row>
        <row r="154">
          <cell r="B154" t="str">
            <v>Myrskylä</v>
          </cell>
          <cell r="C154">
            <v>1986</v>
          </cell>
          <cell r="Q154">
            <v>125</v>
          </cell>
          <cell r="R154">
            <v>23</v>
          </cell>
          <cell r="S154">
            <v>146</v>
          </cell>
          <cell r="T154">
            <v>52</v>
          </cell>
          <cell r="U154">
            <v>56</v>
          </cell>
          <cell r="V154">
            <v>1053</v>
          </cell>
          <cell r="W154">
            <v>299</v>
          </cell>
          <cell r="X154">
            <v>166</v>
          </cell>
          <cell r="Y154">
            <v>66</v>
          </cell>
          <cell r="AE154">
            <v>0.9355848388421361</v>
          </cell>
          <cell r="AF154">
            <v>2145199.277280985</v>
          </cell>
          <cell r="AJ154">
            <v>122</v>
          </cell>
          <cell r="AK154">
            <v>903</v>
          </cell>
          <cell r="AM154">
            <v>68</v>
          </cell>
          <cell r="AN154">
            <v>0.03423967774420947</v>
          </cell>
          <cell r="AP154">
            <v>1</v>
          </cell>
          <cell r="AQ154">
            <v>190</v>
          </cell>
          <cell r="AS154">
            <v>0</v>
          </cell>
          <cell r="AT154">
            <v>0</v>
          </cell>
          <cell r="AU154">
            <v>200.35</v>
          </cell>
          <cell r="AV154">
            <v>9.912652857499376</v>
          </cell>
          <cell r="AX154">
            <v>103</v>
          </cell>
          <cell r="AY154">
            <v>576</v>
          </cell>
          <cell r="AZ154">
            <v>0.17881944444444445</v>
          </cell>
          <cell r="BB154">
            <v>0</v>
          </cell>
          <cell r="BC154">
            <v>451</v>
          </cell>
          <cell r="BD154">
            <v>772</v>
          </cell>
          <cell r="BE154">
            <v>0.5841968911917098</v>
          </cell>
          <cell r="BG154">
            <v>0</v>
          </cell>
          <cell r="BH154">
            <v>0</v>
          </cell>
          <cell r="BO154">
            <v>-5293</v>
          </cell>
          <cell r="BP154">
            <v>-85765.830188278</v>
          </cell>
          <cell r="BR154">
            <v>166062.03001650702</v>
          </cell>
          <cell r="BS154">
            <v>195468</v>
          </cell>
          <cell r="BT154">
            <v>62369</v>
          </cell>
          <cell r="BU154">
            <v>141372.8779053007</v>
          </cell>
          <cell r="BV154">
            <v>6568.424044971691</v>
          </cell>
          <cell r="BW154">
            <v>18572.25033574297</v>
          </cell>
          <cell r="BX154">
            <v>55129.76659964208</v>
          </cell>
          <cell r="BY154">
            <v>116165.3091711666</v>
          </cell>
          <cell r="BZ154">
            <v>177216.08435129444</v>
          </cell>
          <cell r="CA154">
            <v>61755.48162109174</v>
          </cell>
          <cell r="CC154">
            <v>12599.827470855751</v>
          </cell>
          <cell r="CF154">
            <v>0</v>
          </cell>
          <cell r="CG154">
            <v>1464075.465786047</v>
          </cell>
          <cell r="CH154">
            <v>-439099</v>
          </cell>
          <cell r="CI154">
            <v>-620976.6912</v>
          </cell>
          <cell r="CJ154">
            <v>4467637.093420316</v>
          </cell>
        </row>
        <row r="155">
          <cell r="B155" t="str">
            <v>Mäntsälä</v>
          </cell>
          <cell r="C155">
            <v>20853</v>
          </cell>
          <cell r="Q155">
            <v>1603</v>
          </cell>
          <cell r="R155">
            <v>288</v>
          </cell>
          <cell r="S155">
            <v>1902</v>
          </cell>
          <cell r="T155">
            <v>869</v>
          </cell>
          <cell r="U155">
            <v>863</v>
          </cell>
          <cell r="V155">
            <v>11735</v>
          </cell>
          <cell r="W155">
            <v>2160</v>
          </cell>
          <cell r="X155">
            <v>1051</v>
          </cell>
          <cell r="Y155">
            <v>382</v>
          </cell>
          <cell r="AE155">
            <v>0.8460435609931087</v>
          </cell>
          <cell r="AF155">
            <v>20368849.069087263</v>
          </cell>
          <cell r="AJ155">
            <v>820</v>
          </cell>
          <cell r="AK155">
            <v>10105</v>
          </cell>
          <cell r="AM155">
            <v>542</v>
          </cell>
          <cell r="AN155">
            <v>0.025991464057929316</v>
          </cell>
          <cell r="AP155">
            <v>0</v>
          </cell>
          <cell r="AQ155">
            <v>197</v>
          </cell>
          <cell r="AS155">
            <v>0</v>
          </cell>
          <cell r="AT155">
            <v>0</v>
          </cell>
          <cell r="AU155">
            <v>580.88</v>
          </cell>
          <cell r="AV155">
            <v>35.89898085663132</v>
          </cell>
          <cell r="AX155">
            <v>1063</v>
          </cell>
          <cell r="AY155">
            <v>7100</v>
          </cell>
          <cell r="AZ155">
            <v>0.14971830985915494</v>
          </cell>
          <cell r="BB155">
            <v>0</v>
          </cell>
          <cell r="BC155">
            <v>6055</v>
          </cell>
          <cell r="BD155">
            <v>9196</v>
          </cell>
          <cell r="BE155">
            <v>0.6584384515006525</v>
          </cell>
          <cell r="BG155">
            <v>0</v>
          </cell>
          <cell r="BH155">
            <v>3</v>
          </cell>
          <cell r="BO155">
            <v>-224658</v>
          </cell>
          <cell r="BP155">
            <v>-566272.0791057746</v>
          </cell>
          <cell r="BR155">
            <v>80214.3359831199</v>
          </cell>
          <cell r="BS155">
            <v>1479734</v>
          </cell>
          <cell r="BT155">
            <v>475013</v>
          </cell>
          <cell r="BU155">
            <v>989053.6281817912</v>
          </cell>
          <cell r="BV155">
            <v>9088.89205300404</v>
          </cell>
          <cell r="BW155">
            <v>13788.275486488605</v>
          </cell>
          <cell r="BX155">
            <v>313030.11754291435</v>
          </cell>
          <cell r="BY155">
            <v>1002537.4279780103</v>
          </cell>
          <cell r="BZ155">
            <v>1537345.6575770497</v>
          </cell>
          <cell r="CA155">
            <v>427475.5058452923</v>
          </cell>
          <cell r="CC155">
            <v>-12345.044454043076</v>
          </cell>
          <cell r="CF155">
            <v>0</v>
          </cell>
          <cell r="CG155">
            <v>4877170.577358062</v>
          </cell>
          <cell r="CH155">
            <v>-2381333</v>
          </cell>
          <cell r="CI155">
            <v>-248416.72415999987</v>
          </cell>
          <cell r="CJ155">
            <v>28677609.737968918</v>
          </cell>
        </row>
        <row r="156">
          <cell r="B156" t="str">
            <v>Mänttä-Vilppula</v>
          </cell>
          <cell r="C156">
            <v>10448</v>
          </cell>
          <cell r="Q156">
            <v>455</v>
          </cell>
          <cell r="R156">
            <v>81</v>
          </cell>
          <cell r="S156">
            <v>570</v>
          </cell>
          <cell r="T156">
            <v>323</v>
          </cell>
          <cell r="U156">
            <v>351</v>
          </cell>
          <cell r="V156">
            <v>5391</v>
          </cell>
          <cell r="W156">
            <v>1748</v>
          </cell>
          <cell r="X156">
            <v>1028</v>
          </cell>
          <cell r="Y156">
            <v>501</v>
          </cell>
          <cell r="AE156">
            <v>1.3661939239497067</v>
          </cell>
          <cell r="AF156">
            <v>16479754.428392459</v>
          </cell>
          <cell r="AJ156">
            <v>640</v>
          </cell>
          <cell r="AK156">
            <v>4469</v>
          </cell>
          <cell r="AM156">
            <v>252</v>
          </cell>
          <cell r="AN156">
            <v>0.024119448698315466</v>
          </cell>
          <cell r="AP156">
            <v>0</v>
          </cell>
          <cell r="AQ156">
            <v>20</v>
          </cell>
          <cell r="AS156">
            <v>0</v>
          </cell>
          <cell r="AT156">
            <v>0</v>
          </cell>
          <cell r="AU156">
            <v>534.85</v>
          </cell>
          <cell r="AV156">
            <v>19.5344489109096</v>
          </cell>
          <cell r="AX156">
            <v>401</v>
          </cell>
          <cell r="AY156">
            <v>2778</v>
          </cell>
          <cell r="AZ156">
            <v>0.1443484521238301</v>
          </cell>
          <cell r="BB156">
            <v>0</v>
          </cell>
          <cell r="BC156">
            <v>3867</v>
          </cell>
          <cell r="BD156">
            <v>3642</v>
          </cell>
          <cell r="BE156">
            <v>1.0617792421746293</v>
          </cell>
          <cell r="BG156">
            <v>0</v>
          </cell>
          <cell r="BH156">
            <v>4</v>
          </cell>
          <cell r="BO156">
            <v>69280</v>
          </cell>
          <cell r="BP156">
            <v>-595811.3760601009</v>
          </cell>
          <cell r="BR156">
            <v>12822.151121586561</v>
          </cell>
          <cell r="BS156">
            <v>803272</v>
          </cell>
          <cell r="BT156">
            <v>260536</v>
          </cell>
          <cell r="BU156">
            <v>594607.0055709057</v>
          </cell>
          <cell r="BV156">
            <v>29984.572558197375</v>
          </cell>
          <cell r="BW156">
            <v>81713.79125779483</v>
          </cell>
          <cell r="BX156">
            <v>348205.48234426253</v>
          </cell>
          <cell r="BY156">
            <v>470837.27244409214</v>
          </cell>
          <cell r="BZ156">
            <v>887671.2259239312</v>
          </cell>
          <cell r="CA156">
            <v>228034.70317835227</v>
          </cell>
          <cell r="CC156">
            <v>7567.308102485476</v>
          </cell>
          <cell r="CF156">
            <v>0</v>
          </cell>
          <cell r="CG156">
            <v>4328345.298774547</v>
          </cell>
          <cell r="CH156">
            <v>-841976</v>
          </cell>
          <cell r="CI156">
            <v>112825.52591999999</v>
          </cell>
          <cell r="CJ156">
            <v>25724852.33534749</v>
          </cell>
        </row>
        <row r="157">
          <cell r="B157" t="str">
            <v>Mäntyharju</v>
          </cell>
          <cell r="C157">
            <v>6097</v>
          </cell>
          <cell r="Q157">
            <v>263</v>
          </cell>
          <cell r="R157">
            <v>47</v>
          </cell>
          <cell r="S157">
            <v>316</v>
          </cell>
          <cell r="T157">
            <v>190</v>
          </cell>
          <cell r="U157">
            <v>165</v>
          </cell>
          <cell r="V157">
            <v>3103</v>
          </cell>
          <cell r="W157">
            <v>1108</v>
          </cell>
          <cell r="X157">
            <v>647</v>
          </cell>
          <cell r="Y157">
            <v>258</v>
          </cell>
          <cell r="AE157">
            <v>1.5344144811878695</v>
          </cell>
          <cell r="AF157">
            <v>10801003.478238672</v>
          </cell>
          <cell r="AJ157">
            <v>384</v>
          </cell>
          <cell r="AK157">
            <v>2596</v>
          </cell>
          <cell r="AM157">
            <v>120</v>
          </cell>
          <cell r="AN157">
            <v>0.019681810726586847</v>
          </cell>
          <cell r="AP157">
            <v>0</v>
          </cell>
          <cell r="AQ157">
            <v>13</v>
          </cell>
          <cell r="AS157">
            <v>0</v>
          </cell>
          <cell r="AT157">
            <v>0</v>
          </cell>
          <cell r="AU157">
            <v>980.88</v>
          </cell>
          <cell r="AV157">
            <v>6.215846994535519</v>
          </cell>
          <cell r="AX157">
            <v>264</v>
          </cell>
          <cell r="AY157">
            <v>1521</v>
          </cell>
          <cell r="AZ157">
            <v>0.17357001972386588</v>
          </cell>
          <cell r="BB157">
            <v>0.1874</v>
          </cell>
          <cell r="BC157">
            <v>1932</v>
          </cell>
          <cell r="BD157">
            <v>2051</v>
          </cell>
          <cell r="BE157">
            <v>0.9419795221843004</v>
          </cell>
          <cell r="BG157">
            <v>0</v>
          </cell>
          <cell r="BH157">
            <v>0</v>
          </cell>
          <cell r="BO157">
            <v>-181678</v>
          </cell>
          <cell r="BP157">
            <v>-280808.98543295247</v>
          </cell>
          <cell r="BR157">
            <v>122414.00437887199</v>
          </cell>
          <cell r="BS157">
            <v>612511</v>
          </cell>
          <cell r="BT157">
            <v>180567</v>
          </cell>
          <cell r="BU157">
            <v>450385.43213346513</v>
          </cell>
          <cell r="BV157">
            <v>24541.28516919258</v>
          </cell>
          <cell r="BW157">
            <v>82977.25452723737</v>
          </cell>
          <cell r="BX157">
            <v>229492.8758543228</v>
          </cell>
          <cell r="BY157">
            <v>315091.644873337</v>
          </cell>
          <cell r="BZ157">
            <v>509287.6136667533</v>
          </cell>
          <cell r="CA157">
            <v>144620.6813741098</v>
          </cell>
          <cell r="CC157">
            <v>-39742.59923086878</v>
          </cell>
          <cell r="CF157">
            <v>0</v>
          </cell>
          <cell r="CG157">
            <v>3765152.701225316</v>
          </cell>
          <cell r="CH157">
            <v>-280006</v>
          </cell>
          <cell r="CI157">
            <v>76397.84544</v>
          </cell>
          <cell r="CJ157">
            <v>18105573.30237726</v>
          </cell>
        </row>
        <row r="158">
          <cell r="B158" t="str">
            <v>Naantali</v>
          </cell>
          <cell r="C158">
            <v>19068</v>
          </cell>
          <cell r="Q158">
            <v>1081</v>
          </cell>
          <cell r="R158">
            <v>204</v>
          </cell>
          <cell r="S158">
            <v>1309</v>
          </cell>
          <cell r="T158">
            <v>684</v>
          </cell>
          <cell r="U158">
            <v>686</v>
          </cell>
          <cell r="V158">
            <v>10671</v>
          </cell>
          <cell r="W158">
            <v>2708</v>
          </cell>
          <cell r="X158">
            <v>1260</v>
          </cell>
          <cell r="Y158">
            <v>465</v>
          </cell>
          <cell r="AE158">
            <v>0.8405345678705775</v>
          </cell>
          <cell r="AF158">
            <v>18504013.839704502</v>
          </cell>
          <cell r="AJ158">
            <v>900</v>
          </cell>
          <cell r="AK158">
            <v>9051</v>
          </cell>
          <cell r="AM158">
            <v>401</v>
          </cell>
          <cell r="AN158">
            <v>0.021029997902244597</v>
          </cell>
          <cell r="AP158">
            <v>0</v>
          </cell>
          <cell r="AQ158">
            <v>246</v>
          </cell>
          <cell r="AS158">
            <v>3</v>
          </cell>
          <cell r="AT158">
            <v>4401</v>
          </cell>
          <cell r="AU158">
            <v>312.37</v>
          </cell>
          <cell r="AV158">
            <v>61.04299388545635</v>
          </cell>
          <cell r="AX158">
            <v>682</v>
          </cell>
          <cell r="AY158">
            <v>6046</v>
          </cell>
          <cell r="AZ158">
            <v>0.1128018524644393</v>
          </cell>
          <cell r="BB158">
            <v>0</v>
          </cell>
          <cell r="BC158">
            <v>5677</v>
          </cell>
          <cell r="BD158">
            <v>7875</v>
          </cell>
          <cell r="BE158">
            <v>0.7208888888888889</v>
          </cell>
          <cell r="BG158">
            <v>0</v>
          </cell>
          <cell r="BH158">
            <v>1</v>
          </cell>
          <cell r="BO158">
            <v>-111370</v>
          </cell>
          <cell r="BP158">
            <v>-801939.3780692802</v>
          </cell>
          <cell r="BR158">
            <v>-180401.39770806208</v>
          </cell>
          <cell r="BS158">
            <v>1126269</v>
          </cell>
          <cell r="BT158">
            <v>399804</v>
          </cell>
          <cell r="BU158">
            <v>766201.2766296709</v>
          </cell>
          <cell r="BV158">
            <v>14389.925838253772</v>
          </cell>
          <cell r="BW158">
            <v>-431494.31892511674</v>
          </cell>
          <cell r="BX158">
            <v>292074.77072624414</v>
          </cell>
          <cell r="BY158">
            <v>716649.1748623804</v>
          </cell>
          <cell r="BZ158">
            <v>1313253.560745515</v>
          </cell>
          <cell r="CA158">
            <v>386703.96748320304</v>
          </cell>
          <cell r="CC158">
            <v>-206526.12006763177</v>
          </cell>
          <cell r="CF158">
            <v>0</v>
          </cell>
          <cell r="CG158">
            <v>-4141957.8736610753</v>
          </cell>
          <cell r="CH158">
            <v>-950569</v>
          </cell>
          <cell r="CI158">
            <v>-109387.23216000007</v>
          </cell>
          <cell r="CJ158">
            <v>14496354.38122094</v>
          </cell>
        </row>
        <row r="159">
          <cell r="B159" t="str">
            <v>Nakkila</v>
          </cell>
          <cell r="C159">
            <v>5548</v>
          </cell>
          <cell r="Q159">
            <v>327</v>
          </cell>
          <cell r="R159">
            <v>53</v>
          </cell>
          <cell r="S159">
            <v>394</v>
          </cell>
          <cell r="T159">
            <v>201</v>
          </cell>
          <cell r="U159">
            <v>202</v>
          </cell>
          <cell r="V159">
            <v>2898</v>
          </cell>
          <cell r="W159">
            <v>829</v>
          </cell>
          <cell r="X159">
            <v>462</v>
          </cell>
          <cell r="Y159">
            <v>182</v>
          </cell>
          <cell r="AE159">
            <v>0.9430966800641328</v>
          </cell>
          <cell r="AF159">
            <v>6040847.758871091</v>
          </cell>
          <cell r="AJ159">
            <v>334</v>
          </cell>
          <cell r="AK159">
            <v>2489</v>
          </cell>
          <cell r="AM159">
            <v>63</v>
          </cell>
          <cell r="AN159">
            <v>0.011355443403028118</v>
          </cell>
          <cell r="AP159">
            <v>0</v>
          </cell>
          <cell r="AQ159">
            <v>24</v>
          </cell>
          <cell r="AS159">
            <v>0</v>
          </cell>
          <cell r="AT159">
            <v>0</v>
          </cell>
          <cell r="AU159">
            <v>182.91</v>
          </cell>
          <cell r="AV159">
            <v>30.33185719752884</v>
          </cell>
          <cell r="AX159">
            <v>203</v>
          </cell>
          <cell r="AY159">
            <v>1627</v>
          </cell>
          <cell r="AZ159">
            <v>0.12476951444376153</v>
          </cell>
          <cell r="BB159">
            <v>0</v>
          </cell>
          <cell r="BC159">
            <v>1511</v>
          </cell>
          <cell r="BD159">
            <v>2089</v>
          </cell>
          <cell r="BE159">
            <v>0.7233125897558641</v>
          </cell>
          <cell r="BG159">
            <v>0</v>
          </cell>
          <cell r="BH159">
            <v>0</v>
          </cell>
          <cell r="BO159">
            <v>-28716</v>
          </cell>
          <cell r="BP159">
            <v>-201843.29874268064</v>
          </cell>
          <cell r="BR159">
            <v>-12822.98214763403</v>
          </cell>
          <cell r="BS159">
            <v>438841</v>
          </cell>
          <cell r="BT159">
            <v>144033</v>
          </cell>
          <cell r="BU159">
            <v>315657.2615734365</v>
          </cell>
          <cell r="BV159">
            <v>13267.612924917235</v>
          </cell>
          <cell r="BW159">
            <v>5784.877426108886</v>
          </cell>
          <cell r="BX159">
            <v>154824.90383729787</v>
          </cell>
          <cell r="BY159">
            <v>277279.57392231474</v>
          </cell>
          <cell r="BZ159">
            <v>446750.8001192693</v>
          </cell>
          <cell r="CA159">
            <v>120873.6093740913</v>
          </cell>
          <cell r="CC159">
            <v>29113.656547874874</v>
          </cell>
          <cell r="CF159">
            <v>0</v>
          </cell>
          <cell r="CG159">
            <v>3238466.8644433753</v>
          </cell>
          <cell r="CH159">
            <v>-531352</v>
          </cell>
          <cell r="CI159">
            <v>-36388.60895999998</v>
          </cell>
          <cell r="CJ159">
            <v>11063066.192467747</v>
          </cell>
        </row>
        <row r="160">
          <cell r="B160" t="str">
            <v>Nivala</v>
          </cell>
          <cell r="C160">
            <v>10889</v>
          </cell>
          <cell r="Q160">
            <v>995</v>
          </cell>
          <cell r="R160">
            <v>190</v>
          </cell>
          <cell r="S160">
            <v>1044</v>
          </cell>
          <cell r="T160">
            <v>506</v>
          </cell>
          <cell r="U160">
            <v>457</v>
          </cell>
          <cell r="V160">
            <v>5494</v>
          </cell>
          <cell r="W160">
            <v>1160</v>
          </cell>
          <cell r="X160">
            <v>715</v>
          </cell>
          <cell r="Y160">
            <v>328</v>
          </cell>
          <cell r="AE160">
            <v>1.3623962339914149</v>
          </cell>
          <cell r="AF160">
            <v>17127605.631363846</v>
          </cell>
          <cell r="AJ160">
            <v>551</v>
          </cell>
          <cell r="AK160">
            <v>4571</v>
          </cell>
          <cell r="AM160">
            <v>84</v>
          </cell>
          <cell r="AN160">
            <v>0.007714206997887776</v>
          </cell>
          <cell r="AP160">
            <v>0</v>
          </cell>
          <cell r="AQ160">
            <v>7</v>
          </cell>
          <cell r="AS160">
            <v>0</v>
          </cell>
          <cell r="AT160">
            <v>0</v>
          </cell>
          <cell r="AU160">
            <v>527.87</v>
          </cell>
          <cell r="AV160">
            <v>20.628184969784225</v>
          </cell>
          <cell r="AX160">
            <v>311</v>
          </cell>
          <cell r="AY160">
            <v>2865</v>
          </cell>
          <cell r="AZ160">
            <v>0.10855148342059337</v>
          </cell>
          <cell r="BB160">
            <v>0</v>
          </cell>
          <cell r="BC160">
            <v>3433</v>
          </cell>
          <cell r="BD160">
            <v>3796</v>
          </cell>
          <cell r="BE160">
            <v>0.9043730242360379</v>
          </cell>
          <cell r="BG160">
            <v>0</v>
          </cell>
          <cell r="BH160">
            <v>0</v>
          </cell>
          <cell r="BO160">
            <v>-75295</v>
          </cell>
          <cell r="BP160">
            <v>-338387.0140385392</v>
          </cell>
          <cell r="BR160">
            <v>74965.71019779146</v>
          </cell>
          <cell r="BS160">
            <v>959779</v>
          </cell>
          <cell r="BT160">
            <v>298038</v>
          </cell>
          <cell r="BU160">
            <v>742244.5716010841</v>
          </cell>
          <cell r="BV160">
            <v>31395.044960570765</v>
          </cell>
          <cell r="BW160">
            <v>86216.86642767818</v>
          </cell>
          <cell r="BX160">
            <v>384828.58999843674</v>
          </cell>
          <cell r="BY160">
            <v>586699.586095908</v>
          </cell>
          <cell r="BZ160">
            <v>917056.1474282783</v>
          </cell>
          <cell r="CA160">
            <v>236083.63672031384</v>
          </cell>
          <cell r="CC160">
            <v>15964.159667927612</v>
          </cell>
          <cell r="CF160">
            <v>0</v>
          </cell>
          <cell r="CG160">
            <v>11369239.733960932</v>
          </cell>
          <cell r="CH160">
            <v>-1146288</v>
          </cell>
          <cell r="CI160">
            <v>-70094.30688000002</v>
          </cell>
          <cell r="CJ160">
            <v>37034514.896564454</v>
          </cell>
        </row>
        <row r="161">
          <cell r="B161" t="str">
            <v>Nokia</v>
          </cell>
          <cell r="C161">
            <v>33210</v>
          </cell>
          <cell r="Q161">
            <v>2425</v>
          </cell>
          <cell r="R161">
            <v>443</v>
          </cell>
          <cell r="S161">
            <v>2851</v>
          </cell>
          <cell r="T161">
            <v>1194</v>
          </cell>
          <cell r="U161">
            <v>1150</v>
          </cell>
          <cell r="V161">
            <v>18744</v>
          </cell>
          <cell r="W161">
            <v>3805</v>
          </cell>
          <cell r="X161">
            <v>1855</v>
          </cell>
          <cell r="Y161">
            <v>743</v>
          </cell>
          <cell r="AE161">
            <v>0.82684430206316</v>
          </cell>
          <cell r="AF161">
            <v>31702815.693945147</v>
          </cell>
          <cell r="AJ161">
            <v>2292</v>
          </cell>
          <cell r="AK161">
            <v>15781</v>
          </cell>
          <cell r="AM161">
            <v>822</v>
          </cell>
          <cell r="AN161">
            <v>0.024751580849141825</v>
          </cell>
          <cell r="AP161">
            <v>0</v>
          </cell>
          <cell r="AQ161">
            <v>106</v>
          </cell>
          <cell r="AS161">
            <v>0</v>
          </cell>
          <cell r="AT161">
            <v>0</v>
          </cell>
          <cell r="AU161">
            <v>288.2</v>
          </cell>
          <cell r="AV161">
            <v>115.23247744621791</v>
          </cell>
          <cell r="AX161">
            <v>1178</v>
          </cell>
          <cell r="AY161">
            <v>11503</v>
          </cell>
          <cell r="AZ161">
            <v>0.10240806746066243</v>
          </cell>
          <cell r="BB161">
            <v>0</v>
          </cell>
          <cell r="BC161">
            <v>10767</v>
          </cell>
          <cell r="BD161">
            <v>13447</v>
          </cell>
          <cell r="BE161">
            <v>0.8006990406782182</v>
          </cell>
          <cell r="BG161">
            <v>0</v>
          </cell>
          <cell r="BH161">
            <v>0</v>
          </cell>
          <cell r="BO161">
            <v>591491</v>
          </cell>
          <cell r="BP161">
            <v>-1330514.0246297328</v>
          </cell>
          <cell r="BR161">
            <v>-794237.1566494778</v>
          </cell>
          <cell r="BS161">
            <v>2025008</v>
          </cell>
          <cell r="BT161">
            <v>639058</v>
          </cell>
          <cell r="BU161">
            <v>1293658.0277316587</v>
          </cell>
          <cell r="BV161">
            <v>16113.233209466209</v>
          </cell>
          <cell r="BW161">
            <v>29726.065003372754</v>
          </cell>
          <cell r="BX161">
            <v>685453.0718300026</v>
          </cell>
          <cell r="BY161">
            <v>1344889.1313814824</v>
          </cell>
          <cell r="BZ161">
            <v>2233952.074535946</v>
          </cell>
          <cell r="CA161">
            <v>578686.8977107815</v>
          </cell>
          <cell r="CC161">
            <v>191644.28763538686</v>
          </cell>
          <cell r="CF161">
            <v>0</v>
          </cell>
          <cell r="CG161">
            <v>3357854.8907179814</v>
          </cell>
          <cell r="CH161">
            <v>-2199549</v>
          </cell>
          <cell r="CI161">
            <v>-301458.91732800007</v>
          </cell>
          <cell r="CJ161">
            <v>39974195.74381935</v>
          </cell>
        </row>
        <row r="162">
          <cell r="B162" t="str">
            <v>Nousiainen</v>
          </cell>
          <cell r="C162">
            <v>4815</v>
          </cell>
          <cell r="Q162">
            <v>371</v>
          </cell>
          <cell r="R162">
            <v>70</v>
          </cell>
          <cell r="S162">
            <v>419</v>
          </cell>
          <cell r="T162">
            <v>209</v>
          </cell>
          <cell r="U162">
            <v>176</v>
          </cell>
          <cell r="V162">
            <v>2730</v>
          </cell>
          <cell r="W162">
            <v>485</v>
          </cell>
          <cell r="X162">
            <v>227</v>
          </cell>
          <cell r="Y162">
            <v>128</v>
          </cell>
          <cell r="AE162">
            <v>0.7618580855015545</v>
          </cell>
          <cell r="AF162">
            <v>4235216.294411539</v>
          </cell>
          <cell r="AJ162">
            <v>220</v>
          </cell>
          <cell r="AK162">
            <v>2429</v>
          </cell>
          <cell r="AM162">
            <v>57</v>
          </cell>
          <cell r="AN162">
            <v>0.011838006230529595</v>
          </cell>
          <cell r="AP162">
            <v>0</v>
          </cell>
          <cell r="AQ162">
            <v>33</v>
          </cell>
          <cell r="AS162">
            <v>0</v>
          </cell>
          <cell r="AT162">
            <v>0</v>
          </cell>
          <cell r="AU162">
            <v>198.97</v>
          </cell>
          <cell r="AV162">
            <v>24.199628084635876</v>
          </cell>
          <cell r="AX162">
            <v>190</v>
          </cell>
          <cell r="AY162">
            <v>1677</v>
          </cell>
          <cell r="AZ162">
            <v>0.11329755515802027</v>
          </cell>
          <cell r="BB162">
            <v>0</v>
          </cell>
          <cell r="BC162">
            <v>1009</v>
          </cell>
          <cell r="BD162">
            <v>2137</v>
          </cell>
          <cell r="BE162">
            <v>0.47215722976134766</v>
          </cell>
          <cell r="BG162">
            <v>0</v>
          </cell>
          <cell r="BH162">
            <v>1</v>
          </cell>
          <cell r="BO162">
            <v>-33501</v>
          </cell>
          <cell r="BP162">
            <v>-77889.72431074675</v>
          </cell>
          <cell r="BR162">
            <v>79742.1947365161</v>
          </cell>
          <cell r="BS162">
            <v>391270</v>
          </cell>
          <cell r="BT162">
            <v>123013</v>
          </cell>
          <cell r="BU162">
            <v>242596.63038865852</v>
          </cell>
          <cell r="BV162">
            <v>3579.7945299190155</v>
          </cell>
          <cell r="BW162">
            <v>17659.404046923213</v>
          </cell>
          <cell r="BX162">
            <v>96120.12557031705</v>
          </cell>
          <cell r="BY162">
            <v>243463.35821764384</v>
          </cell>
          <cell r="BZ162">
            <v>418804.3747541638</v>
          </cell>
          <cell r="CA162">
            <v>102384.76512897338</v>
          </cell>
          <cell r="CC162">
            <v>5426.143595330752</v>
          </cell>
          <cell r="CF162">
            <v>0</v>
          </cell>
          <cell r="CG162">
            <v>1942506.3567009526</v>
          </cell>
          <cell r="CH162">
            <v>406508</v>
          </cell>
          <cell r="CI162">
            <v>-117435.96527999997</v>
          </cell>
          <cell r="CJ162">
            <v>8650309.168556528</v>
          </cell>
        </row>
        <row r="163">
          <cell r="B163" t="str">
            <v>Nurmes</v>
          </cell>
          <cell r="C163">
            <v>7885</v>
          </cell>
          <cell r="Q163">
            <v>359</v>
          </cell>
          <cell r="R163">
            <v>63</v>
          </cell>
          <cell r="S163">
            <v>412</v>
          </cell>
          <cell r="T163">
            <v>224</v>
          </cell>
          <cell r="U163">
            <v>228</v>
          </cell>
          <cell r="V163">
            <v>4063</v>
          </cell>
          <cell r="W163">
            <v>1322</v>
          </cell>
          <cell r="X163">
            <v>856</v>
          </cell>
          <cell r="Y163">
            <v>358</v>
          </cell>
          <cell r="AE163">
            <v>1.8486681537915612</v>
          </cell>
          <cell r="AF163">
            <v>16829293.321762115</v>
          </cell>
          <cell r="AJ163">
            <v>582</v>
          </cell>
          <cell r="AK163">
            <v>3370</v>
          </cell>
          <cell r="AM163">
            <v>131</v>
          </cell>
          <cell r="AN163">
            <v>0.016613823715916298</v>
          </cell>
          <cell r="AP163">
            <v>0</v>
          </cell>
          <cell r="AQ163">
            <v>6</v>
          </cell>
          <cell r="AS163">
            <v>0</v>
          </cell>
          <cell r="AT163">
            <v>0</v>
          </cell>
          <cell r="AU163">
            <v>1601.02</v>
          </cell>
          <cell r="AV163">
            <v>4.924985321857316</v>
          </cell>
          <cell r="AX163">
            <v>296</v>
          </cell>
          <cell r="AY163">
            <v>1936</v>
          </cell>
          <cell r="AZ163">
            <v>0.15289256198347106</v>
          </cell>
          <cell r="BB163">
            <v>0.965</v>
          </cell>
          <cell r="BC163">
            <v>2731</v>
          </cell>
          <cell r="BD163">
            <v>2653</v>
          </cell>
          <cell r="BE163">
            <v>1.0294006784771956</v>
          </cell>
          <cell r="BG163">
            <v>0</v>
          </cell>
          <cell r="BH163">
            <v>0</v>
          </cell>
          <cell r="BO163">
            <v>193779</v>
          </cell>
          <cell r="BP163">
            <v>-273172.52743156214</v>
          </cell>
          <cell r="BR163">
            <v>-89808.90800933167</v>
          </cell>
          <cell r="BS163">
            <v>756826</v>
          </cell>
          <cell r="BT163">
            <v>234773</v>
          </cell>
          <cell r="BU163">
            <v>639524.9180393966</v>
          </cell>
          <cell r="BV163">
            <v>35355.39664014255</v>
          </cell>
          <cell r="BW163">
            <v>112339.74465221076</v>
          </cell>
          <cell r="BX163">
            <v>332146.3313516602</v>
          </cell>
          <cell r="BY163">
            <v>434638.1382878318</v>
          </cell>
          <cell r="BZ163">
            <v>682224.9709488422</v>
          </cell>
          <cell r="CA163">
            <v>206701.51051102657</v>
          </cell>
          <cell r="CC163">
            <v>44796.88406406356</v>
          </cell>
          <cell r="CF163">
            <v>0</v>
          </cell>
          <cell r="CG163">
            <v>6200361.586696586</v>
          </cell>
          <cell r="CH163">
            <v>-775230</v>
          </cell>
          <cell r="CI163">
            <v>-109400.256</v>
          </cell>
          <cell r="CJ163">
            <v>29656007.60934546</v>
          </cell>
        </row>
        <row r="164">
          <cell r="B164" t="str">
            <v>Nurmijärvi</v>
          </cell>
          <cell r="C164">
            <v>42010</v>
          </cell>
          <cell r="Q164">
            <v>3233</v>
          </cell>
          <cell r="R164">
            <v>590</v>
          </cell>
          <cell r="S164">
            <v>3989</v>
          </cell>
          <cell r="T164">
            <v>1954</v>
          </cell>
          <cell r="U164">
            <v>1900</v>
          </cell>
          <cell r="V164">
            <v>23912</v>
          </cell>
          <cell r="W164">
            <v>3999</v>
          </cell>
          <cell r="X164">
            <v>1913</v>
          </cell>
          <cell r="Y164">
            <v>520</v>
          </cell>
          <cell r="AE164">
            <v>0.7630100808886879</v>
          </cell>
          <cell r="AF164">
            <v>37007366.38520039</v>
          </cell>
          <cell r="AJ164">
            <v>1577</v>
          </cell>
          <cell r="AK164">
            <v>21020</v>
          </cell>
          <cell r="AM164">
            <v>1654</v>
          </cell>
          <cell r="AN164">
            <v>0.0393715781956677</v>
          </cell>
          <cell r="AP164">
            <v>0</v>
          </cell>
          <cell r="AQ164">
            <v>486</v>
          </cell>
          <cell r="AS164">
            <v>0</v>
          </cell>
          <cell r="AT164">
            <v>0</v>
          </cell>
          <cell r="AU164">
            <v>361.87</v>
          </cell>
          <cell r="AV164">
            <v>116.09141404371735</v>
          </cell>
          <cell r="AX164">
            <v>2173</v>
          </cell>
          <cell r="AY164">
            <v>15038</v>
          </cell>
          <cell r="AZ164">
            <v>0.14450059848384095</v>
          </cell>
          <cell r="BB164">
            <v>0</v>
          </cell>
          <cell r="BC164">
            <v>11731</v>
          </cell>
          <cell r="BD164">
            <v>19269</v>
          </cell>
          <cell r="BE164">
            <v>0.6088017022159946</v>
          </cell>
          <cell r="BG164">
            <v>0</v>
          </cell>
          <cell r="BH164">
            <v>1</v>
          </cell>
          <cell r="BO164">
            <v>244629</v>
          </cell>
          <cell r="BP164">
            <v>-1740222.2606451449</v>
          </cell>
          <cell r="BR164">
            <v>-528898.4591088146</v>
          </cell>
          <cell r="BS164">
            <v>2508951</v>
          </cell>
          <cell r="BT164">
            <v>815872</v>
          </cell>
          <cell r="BU164">
            <v>1541302.5968424971</v>
          </cell>
          <cell r="BV164">
            <v>-2689.5568037836974</v>
          </cell>
          <cell r="BW164">
            <v>-252744.74866968312</v>
          </cell>
          <cell r="BX164">
            <v>461128.2963192452</v>
          </cell>
          <cell r="BY164">
            <v>1697250.0701201775</v>
          </cell>
          <cell r="BZ164">
            <v>2641548.730693181</v>
          </cell>
          <cell r="CA164">
            <v>760307.2997173744</v>
          </cell>
          <cell r="CC164">
            <v>-98782.32945846539</v>
          </cell>
          <cell r="CF164">
            <v>0</v>
          </cell>
          <cell r="CG164">
            <v>-6824448.505806714</v>
          </cell>
          <cell r="CH164">
            <v>-6430304</v>
          </cell>
          <cell r="CI164">
            <v>-327255.2372160001</v>
          </cell>
          <cell r="CJ164">
            <v>30635920.848506868</v>
          </cell>
        </row>
        <row r="165">
          <cell r="B165" t="str">
            <v>Närpiö</v>
          </cell>
          <cell r="C165">
            <v>9439</v>
          </cell>
          <cell r="Q165">
            <v>578</v>
          </cell>
          <cell r="R165">
            <v>101</v>
          </cell>
          <cell r="S165">
            <v>520</v>
          </cell>
          <cell r="T165">
            <v>267</v>
          </cell>
          <cell r="U165">
            <v>269</v>
          </cell>
          <cell r="V165">
            <v>5048</v>
          </cell>
          <cell r="W165">
            <v>1308</v>
          </cell>
          <cell r="X165">
            <v>848</v>
          </cell>
          <cell r="Y165">
            <v>500</v>
          </cell>
          <cell r="AE165">
            <v>0.9357856954811229</v>
          </cell>
          <cell r="AF165">
            <v>10197826.308337064</v>
          </cell>
          <cell r="AJ165">
            <v>200</v>
          </cell>
          <cell r="AK165">
            <v>4448</v>
          </cell>
          <cell r="AM165">
            <v>1243</v>
          </cell>
          <cell r="AN165">
            <v>0.13168767877953172</v>
          </cell>
          <cell r="AP165">
            <v>3</v>
          </cell>
          <cell r="AQ165">
            <v>7682</v>
          </cell>
          <cell r="AS165">
            <v>3</v>
          </cell>
          <cell r="AT165">
            <v>99</v>
          </cell>
          <cell r="AU165">
            <v>977.71</v>
          </cell>
          <cell r="AV165">
            <v>9.654191938304814</v>
          </cell>
          <cell r="AX165">
            <v>618</v>
          </cell>
          <cell r="AY165">
            <v>2728</v>
          </cell>
          <cell r="AZ165">
            <v>0.22653958944281524</v>
          </cell>
          <cell r="BB165">
            <v>0.152383</v>
          </cell>
          <cell r="BC165">
            <v>4317</v>
          </cell>
          <cell r="BD165">
            <v>4168</v>
          </cell>
          <cell r="BE165">
            <v>1.0357485604606527</v>
          </cell>
          <cell r="BG165">
            <v>0</v>
          </cell>
          <cell r="BH165">
            <v>0</v>
          </cell>
          <cell r="BO165">
            <v>-230722</v>
          </cell>
          <cell r="BP165">
            <v>-112039.02273167617</v>
          </cell>
          <cell r="BR165">
            <v>236161.79568575323</v>
          </cell>
          <cell r="BS165">
            <v>882100</v>
          </cell>
          <cell r="BT165">
            <v>360351</v>
          </cell>
          <cell r="BU165">
            <v>862960.744308594</v>
          </cell>
          <cell r="BV165">
            <v>51821.1785332741</v>
          </cell>
          <cell r="BW165">
            <v>100620.96981149455</v>
          </cell>
          <cell r="BX165">
            <v>341477.81833302096</v>
          </cell>
          <cell r="BY165">
            <v>661809.1977842076</v>
          </cell>
          <cell r="BZ165">
            <v>988815.4396264588</v>
          </cell>
          <cell r="CA165">
            <v>358380.75568269467</v>
          </cell>
          <cell r="CC165">
            <v>-78489.99687987202</v>
          </cell>
          <cell r="CF165">
            <v>0</v>
          </cell>
          <cell r="CG165">
            <v>6273714.322026664</v>
          </cell>
          <cell r="CH165">
            <v>81680</v>
          </cell>
          <cell r="CI165">
            <v>-37899.37440000003</v>
          </cell>
          <cell r="CJ165">
            <v>29003224.186153956</v>
          </cell>
        </row>
        <row r="166">
          <cell r="B166" t="str">
            <v>Orimattila</v>
          </cell>
          <cell r="C166">
            <v>16279</v>
          </cell>
          <cell r="Q166">
            <v>1056</v>
          </cell>
          <cell r="R166">
            <v>201</v>
          </cell>
          <cell r="S166">
            <v>1234</v>
          </cell>
          <cell r="T166">
            <v>594</v>
          </cell>
          <cell r="U166">
            <v>523</v>
          </cell>
          <cell r="V166">
            <v>8866</v>
          </cell>
          <cell r="W166">
            <v>2205</v>
          </cell>
          <cell r="X166">
            <v>1132</v>
          </cell>
          <cell r="Y166">
            <v>468</v>
          </cell>
          <cell r="AE166">
            <v>0.9586358497144221</v>
          </cell>
          <cell r="AF166">
            <v>18017171.464604918</v>
          </cell>
          <cell r="AJ166">
            <v>951</v>
          </cell>
          <cell r="AK166">
            <v>7621</v>
          </cell>
          <cell r="AM166">
            <v>387</v>
          </cell>
          <cell r="AN166">
            <v>0.023772959026967258</v>
          </cell>
          <cell r="AP166">
            <v>0</v>
          </cell>
          <cell r="AQ166">
            <v>99</v>
          </cell>
          <cell r="AS166">
            <v>0</v>
          </cell>
          <cell r="AT166">
            <v>0</v>
          </cell>
          <cell r="AU166">
            <v>785.18</v>
          </cell>
          <cell r="AV166">
            <v>20.732825594131285</v>
          </cell>
          <cell r="AX166">
            <v>829</v>
          </cell>
          <cell r="AY166">
            <v>5149</v>
          </cell>
          <cell r="AZ166">
            <v>0.16100213633715285</v>
          </cell>
          <cell r="BB166">
            <v>0</v>
          </cell>
          <cell r="BC166">
            <v>4485</v>
          </cell>
          <cell r="BD166">
            <v>6434</v>
          </cell>
          <cell r="BE166">
            <v>0.6970780230027976</v>
          </cell>
          <cell r="BG166">
            <v>0</v>
          </cell>
          <cell r="BH166">
            <v>3</v>
          </cell>
          <cell r="BO166">
            <v>-142897</v>
          </cell>
          <cell r="BP166">
            <v>-1039047.5251609844</v>
          </cell>
          <cell r="BR166">
            <v>195649.91878824774</v>
          </cell>
          <cell r="BS166">
            <v>1347206</v>
          </cell>
          <cell r="BT166">
            <v>448989</v>
          </cell>
          <cell r="BU166">
            <v>1044372.1029025062</v>
          </cell>
          <cell r="BV166">
            <v>40840.80575134025</v>
          </cell>
          <cell r="BW166">
            <v>25536.415548027293</v>
          </cell>
          <cell r="BX166">
            <v>410477.114387732</v>
          </cell>
          <cell r="BY166">
            <v>841468.4395644694</v>
          </cell>
          <cell r="BZ166">
            <v>1345148.8386893263</v>
          </cell>
          <cell r="CA166">
            <v>396782.1098963483</v>
          </cell>
          <cell r="CC166">
            <v>69151.48871490645</v>
          </cell>
          <cell r="CF166">
            <v>0</v>
          </cell>
          <cell r="CG166">
            <v>9435315.326087706</v>
          </cell>
          <cell r="CH166">
            <v>-1717126</v>
          </cell>
          <cell r="CI166">
            <v>51507.984816000215</v>
          </cell>
          <cell r="CJ166">
            <v>32109571.83775367</v>
          </cell>
        </row>
        <row r="167">
          <cell r="B167" t="str">
            <v>Oripää</v>
          </cell>
          <cell r="C167">
            <v>1363</v>
          </cell>
          <cell r="Q167">
            <v>72</v>
          </cell>
          <cell r="R167">
            <v>22</v>
          </cell>
          <cell r="S167">
            <v>114</v>
          </cell>
          <cell r="T167">
            <v>60</v>
          </cell>
          <cell r="U167">
            <v>57</v>
          </cell>
          <cell r="V167">
            <v>691</v>
          </cell>
          <cell r="W167">
            <v>177</v>
          </cell>
          <cell r="X167">
            <v>107</v>
          </cell>
          <cell r="Y167">
            <v>63</v>
          </cell>
          <cell r="AE167">
            <v>0.9768303729509307</v>
          </cell>
          <cell r="AF167">
            <v>1537164.0997683806</v>
          </cell>
          <cell r="AJ167">
            <v>49</v>
          </cell>
          <cell r="AK167">
            <v>632</v>
          </cell>
          <cell r="AM167">
            <v>73</v>
          </cell>
          <cell r="AN167">
            <v>0.05355832721936904</v>
          </cell>
          <cell r="AP167">
            <v>0</v>
          </cell>
          <cell r="AQ167">
            <v>2</v>
          </cell>
          <cell r="AS167">
            <v>0</v>
          </cell>
          <cell r="AT167">
            <v>0</v>
          </cell>
          <cell r="AU167">
            <v>117.61</v>
          </cell>
          <cell r="AV167">
            <v>11.589150582433467</v>
          </cell>
          <cell r="AX167">
            <v>67</v>
          </cell>
          <cell r="AY167">
            <v>379</v>
          </cell>
          <cell r="AZ167">
            <v>0.17678100263852242</v>
          </cell>
          <cell r="BB167">
            <v>0</v>
          </cell>
          <cell r="BC167">
            <v>463</v>
          </cell>
          <cell r="BD167">
            <v>541</v>
          </cell>
          <cell r="BE167">
            <v>0.8558225508317929</v>
          </cell>
          <cell r="BG167">
            <v>0</v>
          </cell>
          <cell r="BH167">
            <v>0</v>
          </cell>
          <cell r="BO167">
            <v>-16189</v>
          </cell>
          <cell r="BP167">
            <v>-39653.10688204476</v>
          </cell>
          <cell r="BR167">
            <v>69611.57795016142</v>
          </cell>
          <cell r="BS167">
            <v>125388</v>
          </cell>
          <cell r="BT167">
            <v>47164</v>
          </cell>
          <cell r="BU167">
            <v>120705.51309423543</v>
          </cell>
          <cell r="BV167">
            <v>6912.047351031206</v>
          </cell>
          <cell r="BW167">
            <v>16468.420393850014</v>
          </cell>
          <cell r="BX167">
            <v>44923.49796783315</v>
          </cell>
          <cell r="BY167">
            <v>91105.93591017868</v>
          </cell>
          <cell r="BZ167">
            <v>127322.0639238273</v>
          </cell>
          <cell r="CA167">
            <v>42722.48011413476</v>
          </cell>
          <cell r="CC167">
            <v>-7089.873628083123</v>
          </cell>
          <cell r="CF167">
            <v>0</v>
          </cell>
          <cell r="CG167">
            <v>976892.4112861536</v>
          </cell>
          <cell r="CH167">
            <v>-238740</v>
          </cell>
          <cell r="CI167">
            <v>-631656.2400000001</v>
          </cell>
          <cell r="CJ167">
            <v>3746525.91488937</v>
          </cell>
        </row>
        <row r="168">
          <cell r="B168" t="str">
            <v>Orivesi</v>
          </cell>
          <cell r="C168">
            <v>9312</v>
          </cell>
          <cell r="Q168">
            <v>524</v>
          </cell>
          <cell r="R168">
            <v>97</v>
          </cell>
          <cell r="S168">
            <v>633</v>
          </cell>
          <cell r="T168">
            <v>290</v>
          </cell>
          <cell r="U168">
            <v>282</v>
          </cell>
          <cell r="V168">
            <v>4896</v>
          </cell>
          <cell r="W168">
            <v>1392</v>
          </cell>
          <cell r="X168">
            <v>839</v>
          </cell>
          <cell r="Y168">
            <v>359</v>
          </cell>
          <cell r="AE168">
            <v>1.0765644711255404</v>
          </cell>
          <cell r="AF168">
            <v>11574126.715037884</v>
          </cell>
          <cell r="AJ168">
            <v>572</v>
          </cell>
          <cell r="AK168">
            <v>4213</v>
          </cell>
          <cell r="AM168">
            <v>135</v>
          </cell>
          <cell r="AN168">
            <v>0.014497422680412372</v>
          </cell>
          <cell r="AP168">
            <v>0</v>
          </cell>
          <cell r="AQ168">
            <v>15</v>
          </cell>
          <cell r="AS168">
            <v>0</v>
          </cell>
          <cell r="AT168">
            <v>0</v>
          </cell>
          <cell r="AU168">
            <v>799.65</v>
          </cell>
          <cell r="AV168">
            <v>11.645094728943914</v>
          </cell>
          <cell r="AX168">
            <v>315</v>
          </cell>
          <cell r="AY168">
            <v>2659</v>
          </cell>
          <cell r="AZ168">
            <v>0.1184655885671305</v>
          </cell>
          <cell r="BB168">
            <v>0</v>
          </cell>
          <cell r="BC168">
            <v>2882</v>
          </cell>
          <cell r="BD168">
            <v>3465</v>
          </cell>
          <cell r="BE168">
            <v>0.8317460317460318</v>
          </cell>
          <cell r="BG168">
            <v>0</v>
          </cell>
          <cell r="BH168">
            <v>0</v>
          </cell>
          <cell r="BO168">
            <v>126949</v>
          </cell>
          <cell r="BP168">
            <v>-480963.2978323851</v>
          </cell>
          <cell r="BR168">
            <v>-13207.785282626748</v>
          </cell>
          <cell r="BS168">
            <v>830958</v>
          </cell>
          <cell r="BT168">
            <v>272171</v>
          </cell>
          <cell r="BU168">
            <v>596253.0285823218</v>
          </cell>
          <cell r="BV168">
            <v>27439.14402939919</v>
          </cell>
          <cell r="BW168">
            <v>84570.05489581006</v>
          </cell>
          <cell r="BX168">
            <v>269120.68028650165</v>
          </cell>
          <cell r="BY168">
            <v>520355.84063226765</v>
          </cell>
          <cell r="BZ168">
            <v>820429.6655784594</v>
          </cell>
          <cell r="CA168">
            <v>233185.05735749073</v>
          </cell>
          <cell r="CC168">
            <v>46504.37848529253</v>
          </cell>
          <cell r="CF168">
            <v>586830.2146297545</v>
          </cell>
          <cell r="CG168">
            <v>5832073.772771238</v>
          </cell>
          <cell r="CH168">
            <v>-532671</v>
          </cell>
          <cell r="CI168">
            <v>-216926.38142399996</v>
          </cell>
          <cell r="CJ168">
            <v>22518262.665941697</v>
          </cell>
        </row>
        <row r="169">
          <cell r="B169" t="str">
            <v>Oulainen</v>
          </cell>
          <cell r="C169">
            <v>7514</v>
          </cell>
          <cell r="Q169">
            <v>527</v>
          </cell>
          <cell r="R169">
            <v>91</v>
          </cell>
          <cell r="S169">
            <v>595</v>
          </cell>
          <cell r="T169">
            <v>307</v>
          </cell>
          <cell r="U169">
            <v>320</v>
          </cell>
          <cell r="V169">
            <v>3873</v>
          </cell>
          <cell r="W169">
            <v>947</v>
          </cell>
          <cell r="X169">
            <v>587</v>
          </cell>
          <cell r="Y169">
            <v>267</v>
          </cell>
          <cell r="AE169">
            <v>1.5394361795728058</v>
          </cell>
          <cell r="AF169">
            <v>13354821.946550066</v>
          </cell>
          <cell r="AJ169">
            <v>403</v>
          </cell>
          <cell r="AK169">
            <v>3245</v>
          </cell>
          <cell r="AM169">
            <v>78</v>
          </cell>
          <cell r="AN169">
            <v>0.010380622837370242</v>
          </cell>
          <cell r="AP169">
            <v>0</v>
          </cell>
          <cell r="AQ169">
            <v>13</v>
          </cell>
          <cell r="AS169">
            <v>0</v>
          </cell>
          <cell r="AT169">
            <v>0</v>
          </cell>
          <cell r="AU169">
            <v>587.79</v>
          </cell>
          <cell r="AV169">
            <v>12.783477092158765</v>
          </cell>
          <cell r="AX169">
            <v>195</v>
          </cell>
          <cell r="AY169">
            <v>1955</v>
          </cell>
          <cell r="AZ169">
            <v>0.09974424552429667</v>
          </cell>
          <cell r="BB169">
            <v>0</v>
          </cell>
          <cell r="BC169">
            <v>2782</v>
          </cell>
          <cell r="BD169">
            <v>2701</v>
          </cell>
          <cell r="BE169">
            <v>1.0299888930025916</v>
          </cell>
          <cell r="BG169">
            <v>0</v>
          </cell>
          <cell r="BH169">
            <v>0</v>
          </cell>
          <cell r="BO169">
            <v>-80932</v>
          </cell>
          <cell r="BP169">
            <v>-170118.28762990117</v>
          </cell>
          <cell r="BR169">
            <v>-140909.5184260942</v>
          </cell>
          <cell r="BS169">
            <v>671353</v>
          </cell>
          <cell r="BT169">
            <v>207901</v>
          </cell>
          <cell r="BU169">
            <v>489424.8735210157</v>
          </cell>
          <cell r="BV169">
            <v>20115.51790016979</v>
          </cell>
          <cell r="BW169">
            <v>47737.777973836666</v>
          </cell>
          <cell r="BX169">
            <v>243027.83338420675</v>
          </cell>
          <cell r="BY169">
            <v>383364.1612117319</v>
          </cell>
          <cell r="BZ169">
            <v>631795.7651160285</v>
          </cell>
          <cell r="CA169">
            <v>164118.53861002752</v>
          </cell>
          <cell r="CC169">
            <v>67556.73214079102</v>
          </cell>
          <cell r="CF169">
            <v>0</v>
          </cell>
          <cell r="CG169">
            <v>5859871.918182985</v>
          </cell>
          <cell r="CH169">
            <v>-430142</v>
          </cell>
          <cell r="CI169">
            <v>78781.20816000001</v>
          </cell>
          <cell r="CJ169">
            <v>24111188.731545515</v>
          </cell>
        </row>
        <row r="170">
          <cell r="B170" t="str">
            <v>Oulu</v>
          </cell>
          <cell r="C170">
            <v>200526</v>
          </cell>
          <cell r="Q170">
            <v>15253</v>
          </cell>
          <cell r="R170">
            <v>2636</v>
          </cell>
          <cell r="S170">
            <v>15541</v>
          </cell>
          <cell r="T170">
            <v>6900</v>
          </cell>
          <cell r="U170">
            <v>7075</v>
          </cell>
          <cell r="V170">
            <v>123384</v>
          </cell>
          <cell r="W170">
            <v>17280</v>
          </cell>
          <cell r="X170">
            <v>9169</v>
          </cell>
          <cell r="Y170">
            <v>3288</v>
          </cell>
          <cell r="AE170">
            <v>0.9776465018067757</v>
          </cell>
          <cell r="AF170">
            <v>226338151.03166986</v>
          </cell>
          <cell r="AJ170">
            <v>15887</v>
          </cell>
          <cell r="AK170">
            <v>95863</v>
          </cell>
          <cell r="AM170">
            <v>7636</v>
          </cell>
          <cell r="AN170">
            <v>0.03807984999451443</v>
          </cell>
          <cell r="AP170">
            <v>0</v>
          </cell>
          <cell r="AQ170">
            <v>454</v>
          </cell>
          <cell r="AS170">
            <v>0</v>
          </cell>
          <cell r="AT170">
            <v>0</v>
          </cell>
          <cell r="AU170">
            <v>3031.89</v>
          </cell>
          <cell r="AV170">
            <v>66.1389430355323</v>
          </cell>
          <cell r="AX170">
            <v>5830</v>
          </cell>
          <cell r="AY170">
            <v>64773</v>
          </cell>
          <cell r="AZ170">
            <v>0.09000663856853935</v>
          </cell>
          <cell r="BB170">
            <v>0</v>
          </cell>
          <cell r="BC170">
            <v>83938</v>
          </cell>
          <cell r="BD170">
            <v>80090</v>
          </cell>
          <cell r="BE170">
            <v>1.0480459483081532</v>
          </cell>
          <cell r="BG170">
            <v>0</v>
          </cell>
          <cell r="BH170">
            <v>115</v>
          </cell>
          <cell r="BO170">
            <v>2164676</v>
          </cell>
          <cell r="BP170">
            <v>-8627044.10682145</v>
          </cell>
          <cell r="BR170">
            <v>-1916537.577849215</v>
          </cell>
          <cell r="BS170">
            <v>11522544</v>
          </cell>
          <cell r="BT170">
            <v>4098255</v>
          </cell>
          <cell r="BU170">
            <v>9979124.861138187</v>
          </cell>
          <cell r="BV170">
            <v>334871.9485142128</v>
          </cell>
          <cell r="BW170">
            <v>2477521.5332884975</v>
          </cell>
          <cell r="BX170">
            <v>4353592.101941553</v>
          </cell>
          <cell r="BY170">
            <v>9470918.065931553</v>
          </cell>
          <cell r="BZ170">
            <v>12734337.278607612</v>
          </cell>
          <cell r="CA170">
            <v>4651088.988378025</v>
          </cell>
          <cell r="CC170">
            <v>1925239.6799779816</v>
          </cell>
          <cell r="CF170">
            <v>0</v>
          </cell>
          <cell r="CG170">
            <v>38456801.59415202</v>
          </cell>
          <cell r="CH170">
            <v>-4746417</v>
          </cell>
          <cell r="CI170">
            <v>-10411308.488976</v>
          </cell>
          <cell r="CJ170">
            <v>275002941.2862943</v>
          </cell>
        </row>
        <row r="171">
          <cell r="B171" t="str">
            <v>Outokumpu</v>
          </cell>
          <cell r="C171">
            <v>7091</v>
          </cell>
          <cell r="Q171">
            <v>411</v>
          </cell>
          <cell r="R171">
            <v>67</v>
          </cell>
          <cell r="S171">
            <v>429</v>
          </cell>
          <cell r="T171">
            <v>181</v>
          </cell>
          <cell r="U171">
            <v>234</v>
          </cell>
          <cell r="V171">
            <v>3771</v>
          </cell>
          <cell r="W171">
            <v>1112</v>
          </cell>
          <cell r="X171">
            <v>636</v>
          </cell>
          <cell r="Y171">
            <v>250</v>
          </cell>
          <cell r="AE171">
            <v>1.464264533161398</v>
          </cell>
          <cell r="AF171">
            <v>11987600.217459645</v>
          </cell>
          <cell r="AJ171">
            <v>511</v>
          </cell>
          <cell r="AK171">
            <v>2819</v>
          </cell>
          <cell r="AM171">
            <v>235</v>
          </cell>
          <cell r="AN171">
            <v>0.0331406007615287</v>
          </cell>
          <cell r="AP171">
            <v>0</v>
          </cell>
          <cell r="AQ171">
            <v>10</v>
          </cell>
          <cell r="AS171">
            <v>0</v>
          </cell>
          <cell r="AT171">
            <v>0</v>
          </cell>
          <cell r="AU171">
            <v>445.81</v>
          </cell>
          <cell r="AV171">
            <v>15.9058791862004</v>
          </cell>
          <cell r="AX171">
            <v>249</v>
          </cell>
          <cell r="AY171">
            <v>1779</v>
          </cell>
          <cell r="AZ171">
            <v>0.1399662731871838</v>
          </cell>
          <cell r="BB171">
            <v>0.0478</v>
          </cell>
          <cell r="BC171">
            <v>2383</v>
          </cell>
          <cell r="BD171">
            <v>2228</v>
          </cell>
          <cell r="BE171">
            <v>1.069569120287253</v>
          </cell>
          <cell r="BG171">
            <v>0</v>
          </cell>
          <cell r="BH171">
            <v>0</v>
          </cell>
          <cell r="BO171">
            <v>-98614</v>
          </cell>
          <cell r="BP171">
            <v>-352724.1442319007</v>
          </cell>
          <cell r="BR171">
            <v>145432.3681433089</v>
          </cell>
          <cell r="BS171">
            <v>623638</v>
          </cell>
          <cell r="BT171">
            <v>194928</v>
          </cell>
          <cell r="BU171">
            <v>495129.1066012289</v>
          </cell>
          <cell r="BV171">
            <v>27465.201518653055</v>
          </cell>
          <cell r="BW171">
            <v>76620.8839905472</v>
          </cell>
          <cell r="BX171">
            <v>277622.93648706295</v>
          </cell>
          <cell r="BY171">
            <v>355298.1467629101</v>
          </cell>
          <cell r="BZ171">
            <v>580213.7405274005</v>
          </cell>
          <cell r="CA171">
            <v>153037.84529078787</v>
          </cell>
          <cell r="CC171">
            <v>49425.28728884207</v>
          </cell>
          <cell r="CF171">
            <v>0</v>
          </cell>
          <cell r="CG171">
            <v>6037128.348364946</v>
          </cell>
          <cell r="CH171">
            <v>-524543</v>
          </cell>
          <cell r="CI171">
            <v>35112.27264000001</v>
          </cell>
          <cell r="CJ171">
            <v>20840695.4021378</v>
          </cell>
        </row>
        <row r="172">
          <cell r="B172" t="str">
            <v>Padasjoki</v>
          </cell>
          <cell r="C172">
            <v>3073</v>
          </cell>
          <cell r="Q172">
            <v>91</v>
          </cell>
          <cell r="R172">
            <v>21</v>
          </cell>
          <cell r="S172">
            <v>153</v>
          </cell>
          <cell r="T172">
            <v>95</v>
          </cell>
          <cell r="U172">
            <v>91</v>
          </cell>
          <cell r="V172">
            <v>1488</v>
          </cell>
          <cell r="W172">
            <v>621</v>
          </cell>
          <cell r="X172">
            <v>355</v>
          </cell>
          <cell r="Y172">
            <v>158</v>
          </cell>
          <cell r="AE172">
            <v>1.3954229250627923</v>
          </cell>
          <cell r="AF172">
            <v>4950780.095984347</v>
          </cell>
          <cell r="AJ172">
            <v>166</v>
          </cell>
          <cell r="AK172">
            <v>1265</v>
          </cell>
          <cell r="AM172">
            <v>37</v>
          </cell>
          <cell r="AN172">
            <v>0.012040351448096323</v>
          </cell>
          <cell r="AP172">
            <v>0</v>
          </cell>
          <cell r="AQ172">
            <v>10</v>
          </cell>
          <cell r="AS172">
            <v>0</v>
          </cell>
          <cell r="AT172">
            <v>0</v>
          </cell>
          <cell r="AU172">
            <v>523.14</v>
          </cell>
          <cell r="AV172">
            <v>5.874144588446687</v>
          </cell>
          <cell r="AX172">
            <v>105</v>
          </cell>
          <cell r="AY172">
            <v>711</v>
          </cell>
          <cell r="AZ172">
            <v>0.14767932489451477</v>
          </cell>
          <cell r="BB172">
            <v>0.405533</v>
          </cell>
          <cell r="BC172">
            <v>803</v>
          </cell>
          <cell r="BD172">
            <v>1035</v>
          </cell>
          <cell r="BE172">
            <v>0.7758454106280194</v>
          </cell>
          <cell r="BG172">
            <v>0</v>
          </cell>
          <cell r="BH172">
            <v>0</v>
          </cell>
          <cell r="BO172">
            <v>39631</v>
          </cell>
          <cell r="BP172">
            <v>-59326.54942020638</v>
          </cell>
          <cell r="BR172">
            <v>31367.59674635902</v>
          </cell>
          <cell r="BS172">
            <v>333500</v>
          </cell>
          <cell r="BT172">
            <v>98579</v>
          </cell>
          <cell r="BU172">
            <v>244053.0007171452</v>
          </cell>
          <cell r="BV172">
            <v>13893.435066114844</v>
          </cell>
          <cell r="BW172">
            <v>51242.601931801124</v>
          </cell>
          <cell r="BX172">
            <v>118125.36311008477</v>
          </cell>
          <cell r="BY172">
            <v>174574.08487837674</v>
          </cell>
          <cell r="BZ172">
            <v>280874.32813366747</v>
          </cell>
          <cell r="CA172">
            <v>88419.75061236676</v>
          </cell>
          <cell r="CC172">
            <v>-23863.047361158522</v>
          </cell>
          <cell r="CF172">
            <v>0</v>
          </cell>
          <cell r="CG172">
            <v>2157909.238918096</v>
          </cell>
          <cell r="CH172">
            <v>-267610</v>
          </cell>
          <cell r="CI172">
            <v>-18910.615680000003</v>
          </cell>
          <cell r="CJ172">
            <v>9437106.594148757</v>
          </cell>
        </row>
        <row r="173">
          <cell r="B173" t="str">
            <v>Paimio</v>
          </cell>
          <cell r="C173">
            <v>10713</v>
          </cell>
          <cell r="Q173">
            <v>805</v>
          </cell>
          <cell r="R173">
            <v>161</v>
          </cell>
          <cell r="S173">
            <v>795</v>
          </cell>
          <cell r="T173">
            <v>394</v>
          </cell>
          <cell r="U173">
            <v>361</v>
          </cell>
          <cell r="V173">
            <v>6006</v>
          </cell>
          <cell r="W173">
            <v>1342</v>
          </cell>
          <cell r="X173">
            <v>586</v>
          </cell>
          <cell r="Y173">
            <v>263</v>
          </cell>
          <cell r="AE173">
            <v>0.813244612963574</v>
          </cell>
          <cell r="AF173">
            <v>10058599.6410908</v>
          </cell>
          <cell r="AJ173">
            <v>451</v>
          </cell>
          <cell r="AK173">
            <v>5122</v>
          </cell>
          <cell r="AM173">
            <v>218</v>
          </cell>
          <cell r="AN173">
            <v>0.02034910855969383</v>
          </cell>
          <cell r="AP173">
            <v>0</v>
          </cell>
          <cell r="AQ173">
            <v>105</v>
          </cell>
          <cell r="AS173">
            <v>0</v>
          </cell>
          <cell r="AT173">
            <v>0</v>
          </cell>
          <cell r="AU173">
            <v>238.37</v>
          </cell>
          <cell r="AV173">
            <v>44.94273608256072</v>
          </cell>
          <cell r="AX173">
            <v>369</v>
          </cell>
          <cell r="AY173">
            <v>3589</v>
          </cell>
          <cell r="AZ173">
            <v>0.10281415436054611</v>
          </cell>
          <cell r="BB173">
            <v>0</v>
          </cell>
          <cell r="BC173">
            <v>3371</v>
          </cell>
          <cell r="BD173">
            <v>4615</v>
          </cell>
          <cell r="BE173">
            <v>0.7304442036836403</v>
          </cell>
          <cell r="BG173">
            <v>0</v>
          </cell>
          <cell r="BH173">
            <v>1</v>
          </cell>
          <cell r="BO173">
            <v>-100689</v>
          </cell>
          <cell r="BP173">
            <v>-489679.75918473053</v>
          </cell>
          <cell r="BR173">
            <v>95634.59417682327</v>
          </cell>
          <cell r="BS173">
            <v>715882</v>
          </cell>
          <cell r="BT173">
            <v>239696</v>
          </cell>
          <cell r="BU173">
            <v>484639.5318536193</v>
          </cell>
          <cell r="BV173">
            <v>8500.406288134975</v>
          </cell>
          <cell r="BW173">
            <v>9666.312235117239</v>
          </cell>
          <cell r="BX173">
            <v>210520.21530560398</v>
          </cell>
          <cell r="BY173">
            <v>502854.84421210585</v>
          </cell>
          <cell r="BZ173">
            <v>843472.5388440933</v>
          </cell>
          <cell r="CA173">
            <v>240276.306378402</v>
          </cell>
          <cell r="CC173">
            <v>-4644.177059116657</v>
          </cell>
          <cell r="CF173">
            <v>0</v>
          </cell>
          <cell r="CG173">
            <v>1445339.6169445775</v>
          </cell>
          <cell r="CH173">
            <v>-179980</v>
          </cell>
          <cell r="CI173">
            <v>94895.605392</v>
          </cell>
          <cell r="CJ173">
            <v>13575485.657565013</v>
          </cell>
        </row>
        <row r="174">
          <cell r="B174" t="str">
            <v>Paltamo</v>
          </cell>
          <cell r="C174">
            <v>3491</v>
          </cell>
          <cell r="Q174">
            <v>152</v>
          </cell>
          <cell r="R174">
            <v>43</v>
          </cell>
          <cell r="S174">
            <v>199</v>
          </cell>
          <cell r="T174">
            <v>106</v>
          </cell>
          <cell r="U174">
            <v>130</v>
          </cell>
          <cell r="V174">
            <v>1837</v>
          </cell>
          <cell r="W174">
            <v>557</v>
          </cell>
          <cell r="X174">
            <v>320</v>
          </cell>
          <cell r="Y174">
            <v>147</v>
          </cell>
          <cell r="AE174">
            <v>1.7260888624462372</v>
          </cell>
          <cell r="AF174">
            <v>6956939.417890949</v>
          </cell>
          <cell r="AJ174">
            <v>225</v>
          </cell>
          <cell r="AK174">
            <v>1400</v>
          </cell>
          <cell r="AM174">
            <v>63</v>
          </cell>
          <cell r="AN174">
            <v>0.018046405041535377</v>
          </cell>
          <cell r="AP174">
            <v>0</v>
          </cell>
          <cell r="AQ174">
            <v>2</v>
          </cell>
          <cell r="AS174">
            <v>0</v>
          </cell>
          <cell r="AT174">
            <v>0</v>
          </cell>
          <cell r="AU174">
            <v>918.43</v>
          </cell>
          <cell r="AV174">
            <v>3.801051794910881</v>
          </cell>
          <cell r="AX174">
            <v>132</v>
          </cell>
          <cell r="AY174">
            <v>900</v>
          </cell>
          <cell r="AZ174">
            <v>0.14666666666666667</v>
          </cell>
          <cell r="BB174">
            <v>0.094216</v>
          </cell>
          <cell r="BC174">
            <v>924</v>
          </cell>
          <cell r="BD174">
            <v>1088</v>
          </cell>
          <cell r="BE174">
            <v>0.8492647058823529</v>
          </cell>
          <cell r="BG174">
            <v>0</v>
          </cell>
          <cell r="BH174">
            <v>0</v>
          </cell>
          <cell r="BO174">
            <v>118187</v>
          </cell>
          <cell r="BP174">
            <v>-96450.43270409787</v>
          </cell>
          <cell r="BR174">
            <v>99190.47213805467</v>
          </cell>
          <cell r="BS174">
            <v>359413</v>
          </cell>
          <cell r="BT174">
            <v>117091</v>
          </cell>
          <cell r="BU174">
            <v>292961.8091873133</v>
          </cell>
          <cell r="BV174">
            <v>17070.764551890865</v>
          </cell>
          <cell r="BW174">
            <v>64056.44933309336</v>
          </cell>
          <cell r="BX174">
            <v>149275.4613426207</v>
          </cell>
          <cell r="BY174">
            <v>171825.56490100868</v>
          </cell>
          <cell r="BZ174">
            <v>290627.2859584415</v>
          </cell>
          <cell r="CA174">
            <v>81329.21402320254</v>
          </cell>
          <cell r="CC174">
            <v>-12189.717954790236</v>
          </cell>
          <cell r="CF174">
            <v>0</v>
          </cell>
          <cell r="CG174">
            <v>3208623.4720472726</v>
          </cell>
          <cell r="CH174">
            <v>1976</v>
          </cell>
          <cell r="CI174">
            <v>9259.950239999991</v>
          </cell>
          <cell r="CJ174">
            <v>12910714.200874146</v>
          </cell>
        </row>
        <row r="175">
          <cell r="B175" t="str">
            <v>Parainen</v>
          </cell>
          <cell r="C175">
            <v>15398</v>
          </cell>
          <cell r="Q175">
            <v>884</v>
          </cell>
          <cell r="R175">
            <v>178</v>
          </cell>
          <cell r="S175">
            <v>1036</v>
          </cell>
          <cell r="T175">
            <v>550</v>
          </cell>
          <cell r="U175">
            <v>581</v>
          </cell>
          <cell r="V175">
            <v>8222</v>
          </cell>
          <cell r="W175">
            <v>2257</v>
          </cell>
          <cell r="X175">
            <v>1164</v>
          </cell>
          <cell r="Y175">
            <v>526</v>
          </cell>
          <cell r="AE175">
            <v>0.7976989413771262</v>
          </cell>
          <cell r="AF175">
            <v>14181055.39061968</v>
          </cell>
          <cell r="AJ175">
            <v>525</v>
          </cell>
          <cell r="AK175">
            <v>7108</v>
          </cell>
          <cell r="AM175">
            <v>412</v>
          </cell>
          <cell r="AN175">
            <v>0.02675672165216262</v>
          </cell>
          <cell r="AP175">
            <v>3</v>
          </cell>
          <cell r="AQ175">
            <v>8566</v>
          </cell>
          <cell r="AS175">
            <v>1</v>
          </cell>
          <cell r="AT175">
            <v>0</v>
          </cell>
          <cell r="AU175">
            <v>882.84</v>
          </cell>
          <cell r="AV175">
            <v>17.441438992342892</v>
          </cell>
          <cell r="AX175">
            <v>614</v>
          </cell>
          <cell r="AY175">
            <v>4714</v>
          </cell>
          <cell r="AZ175">
            <v>0.1302503182011031</v>
          </cell>
          <cell r="BB175">
            <v>0</v>
          </cell>
          <cell r="BC175">
            <v>5128</v>
          </cell>
          <cell r="BD175">
            <v>6425</v>
          </cell>
          <cell r="BE175">
            <v>0.7981322957198443</v>
          </cell>
          <cell r="BG175">
            <v>0</v>
          </cell>
          <cell r="BH175">
            <v>0</v>
          </cell>
          <cell r="BO175">
            <v>85094</v>
          </cell>
          <cell r="BP175">
            <v>-422316.9803940843</v>
          </cell>
          <cell r="BR175">
            <v>391772.4688114561</v>
          </cell>
          <cell r="BS175">
            <v>1173170</v>
          </cell>
          <cell r="BT175">
            <v>399015</v>
          </cell>
          <cell r="BU175">
            <v>745570.3645870736</v>
          </cell>
          <cell r="BV175">
            <v>19521.031900683436</v>
          </cell>
          <cell r="BW175">
            <v>49051.652122313404</v>
          </cell>
          <cell r="BX175">
            <v>382602.86645309394</v>
          </cell>
          <cell r="BY175">
            <v>457327.302254667</v>
          </cell>
          <cell r="BZ175">
            <v>1129748.553591236</v>
          </cell>
          <cell r="CA175">
            <v>338308.8942937113</v>
          </cell>
          <cell r="CC175">
            <v>-53524.12865177099</v>
          </cell>
          <cell r="CF175">
            <v>0</v>
          </cell>
          <cell r="CG175">
            <v>733307.1106592388</v>
          </cell>
          <cell r="CH175">
            <v>-273981</v>
          </cell>
          <cell r="CI175">
            <v>-23950.84175999998</v>
          </cell>
          <cell r="CJ175">
            <v>29062703.360605754</v>
          </cell>
        </row>
        <row r="176">
          <cell r="B176" t="str">
            <v>Parikkala</v>
          </cell>
          <cell r="C176">
            <v>5126</v>
          </cell>
          <cell r="Q176">
            <v>211</v>
          </cell>
          <cell r="R176">
            <v>38</v>
          </cell>
          <cell r="S176">
            <v>202</v>
          </cell>
          <cell r="T176">
            <v>111</v>
          </cell>
          <cell r="U176">
            <v>125</v>
          </cell>
          <cell r="V176">
            <v>2572</v>
          </cell>
          <cell r="W176">
            <v>977</v>
          </cell>
          <cell r="X176">
            <v>624</v>
          </cell>
          <cell r="Y176">
            <v>266</v>
          </cell>
          <cell r="AE176">
            <v>1.4400553577432238</v>
          </cell>
          <cell r="AF176">
            <v>8522421.537010508</v>
          </cell>
          <cell r="AJ176">
            <v>299</v>
          </cell>
          <cell r="AK176">
            <v>2150</v>
          </cell>
          <cell r="AM176">
            <v>100</v>
          </cell>
          <cell r="AN176">
            <v>0.019508388607101055</v>
          </cell>
          <cell r="AP176">
            <v>0</v>
          </cell>
          <cell r="AQ176">
            <v>9</v>
          </cell>
          <cell r="AS176">
            <v>3</v>
          </cell>
          <cell r="AT176">
            <v>224</v>
          </cell>
          <cell r="AU176">
            <v>592.27</v>
          </cell>
          <cell r="AV176">
            <v>8.654836476606953</v>
          </cell>
          <cell r="AX176">
            <v>198</v>
          </cell>
          <cell r="AY176">
            <v>1272</v>
          </cell>
          <cell r="AZ176">
            <v>0.15566037735849056</v>
          </cell>
          <cell r="BB176">
            <v>0.599749</v>
          </cell>
          <cell r="BC176">
            <v>1459</v>
          </cell>
          <cell r="BD176">
            <v>1743</v>
          </cell>
          <cell r="BE176">
            <v>0.8370625358577166</v>
          </cell>
          <cell r="BG176">
            <v>0</v>
          </cell>
          <cell r="BH176">
            <v>0</v>
          </cell>
          <cell r="BO176">
            <v>404678</v>
          </cell>
          <cell r="BP176">
            <v>-143511.98362514973</v>
          </cell>
          <cell r="BR176">
            <v>111271.02164894715</v>
          </cell>
          <cell r="BS176">
            <v>548728</v>
          </cell>
          <cell r="BT176">
            <v>164426</v>
          </cell>
          <cell r="BU176">
            <v>449529.5316733578</v>
          </cell>
          <cell r="BV176">
            <v>24829.50885809744</v>
          </cell>
          <cell r="BW176">
            <v>64431.62000573984</v>
          </cell>
          <cell r="BX176">
            <v>213722.76312997163</v>
          </cell>
          <cell r="BY176">
            <v>280306.998898026</v>
          </cell>
          <cell r="BZ176">
            <v>469469.18040496006</v>
          </cell>
          <cell r="CA176">
            <v>137511.71819732754</v>
          </cell>
          <cell r="CC176">
            <v>23530.1719960954</v>
          </cell>
          <cell r="CF176">
            <v>253659.70360706004</v>
          </cell>
          <cell r="CG176">
            <v>3781269.3829538445</v>
          </cell>
          <cell r="CH176">
            <v>-562136</v>
          </cell>
          <cell r="CI176">
            <v>14326.224000000002</v>
          </cell>
          <cell r="CJ176">
            <v>16572380.989702541</v>
          </cell>
        </row>
        <row r="177">
          <cell r="B177" t="str">
            <v>Parkano</v>
          </cell>
          <cell r="C177">
            <v>6692</v>
          </cell>
          <cell r="Q177">
            <v>343</v>
          </cell>
          <cell r="R177">
            <v>67</v>
          </cell>
          <cell r="S177">
            <v>436</v>
          </cell>
          <cell r="T177">
            <v>201</v>
          </cell>
          <cell r="U177">
            <v>215</v>
          </cell>
          <cell r="V177">
            <v>3455</v>
          </cell>
          <cell r="W177">
            <v>1108</v>
          </cell>
          <cell r="X177">
            <v>617</v>
          </cell>
          <cell r="Y177">
            <v>250</v>
          </cell>
          <cell r="AE177">
            <v>1.29675753483296</v>
          </cell>
          <cell r="AF177">
            <v>10018897.530014146</v>
          </cell>
          <cell r="AJ177">
            <v>388</v>
          </cell>
          <cell r="AK177">
            <v>2916</v>
          </cell>
          <cell r="AM177">
            <v>125</v>
          </cell>
          <cell r="AN177">
            <v>0.01867901972504483</v>
          </cell>
          <cell r="AP177">
            <v>0</v>
          </cell>
          <cell r="AQ177">
            <v>8</v>
          </cell>
          <cell r="AS177">
            <v>0</v>
          </cell>
          <cell r="AT177">
            <v>0</v>
          </cell>
          <cell r="AU177">
            <v>852.07</v>
          </cell>
          <cell r="AV177">
            <v>7.8538148274202815</v>
          </cell>
          <cell r="AX177">
            <v>282</v>
          </cell>
          <cell r="AY177">
            <v>1760</v>
          </cell>
          <cell r="AZ177">
            <v>0.16022727272727272</v>
          </cell>
          <cell r="BB177">
            <v>0.290266</v>
          </cell>
          <cell r="BC177">
            <v>2308</v>
          </cell>
          <cell r="BD177">
            <v>2364</v>
          </cell>
          <cell r="BE177">
            <v>0.9763113367174281</v>
          </cell>
          <cell r="BG177">
            <v>0</v>
          </cell>
          <cell r="BH177">
            <v>0</v>
          </cell>
          <cell r="BO177">
            <v>77466</v>
          </cell>
          <cell r="BP177">
            <v>-220058.32674891458</v>
          </cell>
          <cell r="BR177">
            <v>-46909.599780224264</v>
          </cell>
          <cell r="BS177">
            <v>631294</v>
          </cell>
          <cell r="BT177">
            <v>193783</v>
          </cell>
          <cell r="BU177">
            <v>483072.9142818386</v>
          </cell>
          <cell r="BV177">
            <v>24805.22083597808</v>
          </cell>
          <cell r="BW177">
            <v>35617.50781714254</v>
          </cell>
          <cell r="BX177">
            <v>244726.99378497124</v>
          </cell>
          <cell r="BY177">
            <v>364807.035582009</v>
          </cell>
          <cell r="BZ177">
            <v>582032.8616976138</v>
          </cell>
          <cell r="CA177">
            <v>169726.33743962029</v>
          </cell>
          <cell r="CC177">
            <v>-29802.368370231685</v>
          </cell>
          <cell r="CF177">
            <v>0</v>
          </cell>
          <cell r="CG177">
            <v>4678537.90673143</v>
          </cell>
          <cell r="CH177">
            <v>-610219</v>
          </cell>
          <cell r="CI177">
            <v>56692.775520000025</v>
          </cell>
          <cell r="CJ177">
            <v>18246366.979927156</v>
          </cell>
        </row>
        <row r="178">
          <cell r="B178" t="str">
            <v>Pedersöre</v>
          </cell>
          <cell r="C178">
            <v>11067</v>
          </cell>
          <cell r="Q178">
            <v>985</v>
          </cell>
          <cell r="R178">
            <v>194</v>
          </cell>
          <cell r="S178">
            <v>1092</v>
          </cell>
          <cell r="T178">
            <v>508</v>
          </cell>
          <cell r="U178">
            <v>494</v>
          </cell>
          <cell r="V178">
            <v>5867</v>
          </cell>
          <cell r="W178">
            <v>1106</v>
          </cell>
          <cell r="X178">
            <v>551</v>
          </cell>
          <cell r="Y178">
            <v>270</v>
          </cell>
          <cell r="AE178">
            <v>0.6871436883022854</v>
          </cell>
          <cell r="AF178">
            <v>8779761.003176542</v>
          </cell>
          <cell r="AJ178">
            <v>218</v>
          </cell>
          <cell r="AK178">
            <v>5269</v>
          </cell>
          <cell r="AM178">
            <v>248</v>
          </cell>
          <cell r="AN178">
            <v>0.022408963585434174</v>
          </cell>
          <cell r="AP178">
            <v>3</v>
          </cell>
          <cell r="AQ178">
            <v>9888</v>
          </cell>
          <cell r="AS178">
            <v>0</v>
          </cell>
          <cell r="AT178">
            <v>0</v>
          </cell>
          <cell r="AU178">
            <v>794.26</v>
          </cell>
          <cell r="AV178">
            <v>13.933724473094452</v>
          </cell>
          <cell r="AX178">
            <v>390</v>
          </cell>
          <cell r="AY178">
            <v>3128</v>
          </cell>
          <cell r="AZ178">
            <v>0.12468030690537084</v>
          </cell>
          <cell r="BB178">
            <v>0</v>
          </cell>
          <cell r="BC178">
            <v>4166</v>
          </cell>
          <cell r="BD178">
            <v>5063</v>
          </cell>
          <cell r="BE178">
            <v>0.8228323128579893</v>
          </cell>
          <cell r="BG178">
            <v>0</v>
          </cell>
          <cell r="BH178">
            <v>0</v>
          </cell>
          <cell r="BO178">
            <v>-119051</v>
          </cell>
          <cell r="BP178">
            <v>-90886.99304623084</v>
          </cell>
          <cell r="BR178">
            <v>228177.65468864888</v>
          </cell>
          <cell r="BS178">
            <v>874829</v>
          </cell>
          <cell r="BT178">
            <v>310573</v>
          </cell>
          <cell r="BU178">
            <v>740032.4773345407</v>
          </cell>
          <cell r="BV178">
            <v>30702.727293643246</v>
          </cell>
          <cell r="BW178">
            <v>54599.82824247546</v>
          </cell>
          <cell r="BX178">
            <v>334874.17945873406</v>
          </cell>
          <cell r="BY178">
            <v>661355.4490996372</v>
          </cell>
          <cell r="BZ178">
            <v>938522.8049510869</v>
          </cell>
          <cell r="CA178">
            <v>296535.45275230636</v>
          </cell>
          <cell r="CC178">
            <v>-122802.64804682478</v>
          </cell>
          <cell r="CF178">
            <v>0</v>
          </cell>
          <cell r="CG178">
            <v>6954542.774770733</v>
          </cell>
          <cell r="CH178">
            <v>-523272</v>
          </cell>
          <cell r="CI178">
            <v>-493173.74928000005</v>
          </cell>
          <cell r="CJ178">
            <v>25872446.04631178</v>
          </cell>
        </row>
        <row r="179">
          <cell r="B179" t="str">
            <v>Pelkosenniemi</v>
          </cell>
          <cell r="C179">
            <v>951</v>
          </cell>
          <cell r="Q179">
            <v>41</v>
          </cell>
          <cell r="R179">
            <v>4</v>
          </cell>
          <cell r="S179">
            <v>29</v>
          </cell>
          <cell r="T179">
            <v>18</v>
          </cell>
          <cell r="U179">
            <v>16</v>
          </cell>
          <cell r="V179">
            <v>528</v>
          </cell>
          <cell r="W179">
            <v>187</v>
          </cell>
          <cell r="X179">
            <v>102</v>
          </cell>
          <cell r="Y179">
            <v>26</v>
          </cell>
          <cell r="AE179">
            <v>1.3531071529408645</v>
          </cell>
          <cell r="AF179">
            <v>1485654.8640218603</v>
          </cell>
          <cell r="AJ179">
            <v>95</v>
          </cell>
          <cell r="AK179">
            <v>427</v>
          </cell>
          <cell r="AM179">
            <v>5</v>
          </cell>
          <cell r="AN179">
            <v>0.005257623554153523</v>
          </cell>
          <cell r="AP179">
            <v>0</v>
          </cell>
          <cell r="AQ179">
            <v>2</v>
          </cell>
          <cell r="AS179">
            <v>0</v>
          </cell>
          <cell r="AT179">
            <v>0</v>
          </cell>
          <cell r="AU179">
            <v>1836.17</v>
          </cell>
          <cell r="AV179">
            <v>0.5179259001072886</v>
          </cell>
          <cell r="AX179">
            <v>28</v>
          </cell>
          <cell r="AY179">
            <v>234</v>
          </cell>
          <cell r="AZ179">
            <v>0.11965811965811966</v>
          </cell>
          <cell r="BB179">
            <v>1.689066</v>
          </cell>
          <cell r="BC179">
            <v>385</v>
          </cell>
          <cell r="BD179">
            <v>339</v>
          </cell>
          <cell r="BE179">
            <v>1.135693215339233</v>
          </cell>
          <cell r="BG179">
            <v>0</v>
          </cell>
          <cell r="BH179">
            <v>1</v>
          </cell>
          <cell r="BO179">
            <v>86897</v>
          </cell>
          <cell r="BP179">
            <v>-42511.83623433129</v>
          </cell>
          <cell r="BR179">
            <v>326846.61793812085</v>
          </cell>
          <cell r="BS179">
            <v>98737</v>
          </cell>
          <cell r="BT179">
            <v>30421</v>
          </cell>
          <cell r="BU179">
            <v>86707.59390611005</v>
          </cell>
          <cell r="BV179">
            <v>4883.322780735451</v>
          </cell>
          <cell r="BW179">
            <v>12434.331455737256</v>
          </cell>
          <cell r="BX179">
            <v>32710.82356139678</v>
          </cell>
          <cell r="BY179">
            <v>49945.52380611127</v>
          </cell>
          <cell r="BZ179">
            <v>84755.74699200691</v>
          </cell>
          <cell r="CA179">
            <v>26259.991914495644</v>
          </cell>
          <cell r="CC179">
            <v>11358.24104721152</v>
          </cell>
          <cell r="CF179">
            <v>0</v>
          </cell>
          <cell r="CG179">
            <v>522158.7102325585</v>
          </cell>
          <cell r="CH179">
            <v>-182736</v>
          </cell>
          <cell r="CI179">
            <v>100283.568</v>
          </cell>
          <cell r="CJ179">
            <v>3943349.055825014</v>
          </cell>
        </row>
        <row r="180">
          <cell r="B180" t="str">
            <v>Pello</v>
          </cell>
          <cell r="C180">
            <v>3565</v>
          </cell>
          <cell r="Q180">
            <v>124</v>
          </cell>
          <cell r="R180">
            <v>21</v>
          </cell>
          <cell r="S180">
            <v>148</v>
          </cell>
          <cell r="T180">
            <v>93</v>
          </cell>
          <cell r="U180">
            <v>80</v>
          </cell>
          <cell r="V180">
            <v>1807</v>
          </cell>
          <cell r="W180">
            <v>682</v>
          </cell>
          <cell r="X180">
            <v>445</v>
          </cell>
          <cell r="Y180">
            <v>165</v>
          </cell>
          <cell r="AE180">
            <v>1.554810497692161</v>
          </cell>
          <cell r="AF180">
            <v>6399443.672305391</v>
          </cell>
          <cell r="AJ180">
            <v>240</v>
          </cell>
          <cell r="AK180">
            <v>1496</v>
          </cell>
          <cell r="AM180">
            <v>35</v>
          </cell>
          <cell r="AN180">
            <v>0.009817671809256662</v>
          </cell>
          <cell r="AP180">
            <v>0</v>
          </cell>
          <cell r="AQ180">
            <v>18</v>
          </cell>
          <cell r="AS180">
            <v>0</v>
          </cell>
          <cell r="AT180">
            <v>0</v>
          </cell>
          <cell r="AU180">
            <v>1738.59</v>
          </cell>
          <cell r="AV180">
            <v>2.050512196665114</v>
          </cell>
          <cell r="AX180">
            <v>140</v>
          </cell>
          <cell r="AY180">
            <v>784</v>
          </cell>
          <cell r="AZ180">
            <v>0.17857142857142858</v>
          </cell>
          <cell r="BB180">
            <v>1.665032</v>
          </cell>
          <cell r="BC180">
            <v>1166</v>
          </cell>
          <cell r="BD180">
            <v>1171</v>
          </cell>
          <cell r="BE180">
            <v>0.9957301451750641</v>
          </cell>
          <cell r="BG180">
            <v>0</v>
          </cell>
          <cell r="BH180">
            <v>3</v>
          </cell>
          <cell r="BO180">
            <v>-10827</v>
          </cell>
          <cell r="BP180">
            <v>-96158.52625461196</v>
          </cell>
          <cell r="BR180">
            <v>-196013.11219165102</v>
          </cell>
          <cell r="BS180">
            <v>360045</v>
          </cell>
          <cell r="BT180">
            <v>112878</v>
          </cell>
          <cell r="BU180">
            <v>279775.4705817744</v>
          </cell>
          <cell r="BV180">
            <v>17209.577726508884</v>
          </cell>
          <cell r="BW180">
            <v>62791.6321954701</v>
          </cell>
          <cell r="BX180">
            <v>135895.88612350414</v>
          </cell>
          <cell r="BY180">
            <v>186088.03826940406</v>
          </cell>
          <cell r="BZ180">
            <v>316311.9860555602</v>
          </cell>
          <cell r="CA180">
            <v>91667.29733957456</v>
          </cell>
          <cell r="CC180">
            <v>-19932.58734913855</v>
          </cell>
          <cell r="CF180">
            <v>0</v>
          </cell>
          <cell r="CG180">
            <v>2567089.9503091346</v>
          </cell>
          <cell r="CH180">
            <v>-170413</v>
          </cell>
          <cell r="CI180">
            <v>-64402.8888</v>
          </cell>
          <cell r="CJ180">
            <v>15206285.547404772</v>
          </cell>
        </row>
        <row r="181">
          <cell r="B181" t="str">
            <v>Perho</v>
          </cell>
          <cell r="C181">
            <v>2907</v>
          </cell>
          <cell r="Q181">
            <v>300</v>
          </cell>
          <cell r="R181">
            <v>46</v>
          </cell>
          <cell r="S181">
            <v>328</v>
          </cell>
          <cell r="T181">
            <v>139</v>
          </cell>
          <cell r="U181">
            <v>133</v>
          </cell>
          <cell r="V181">
            <v>1337</v>
          </cell>
          <cell r="W181">
            <v>359</v>
          </cell>
          <cell r="X181">
            <v>186</v>
          </cell>
          <cell r="Y181">
            <v>79</v>
          </cell>
          <cell r="AE181">
            <v>1.008854104081842</v>
          </cell>
          <cell r="AF181">
            <v>3385935.0197797655</v>
          </cell>
          <cell r="AJ181">
            <v>126</v>
          </cell>
          <cell r="AK181">
            <v>1123</v>
          </cell>
          <cell r="AM181">
            <v>20</v>
          </cell>
          <cell r="AN181">
            <v>0.0068799449604403165</v>
          </cell>
          <cell r="AP181">
            <v>0</v>
          </cell>
          <cell r="AQ181">
            <v>13</v>
          </cell>
          <cell r="AS181">
            <v>0</v>
          </cell>
          <cell r="AT181">
            <v>0</v>
          </cell>
          <cell r="AU181">
            <v>747.83</v>
          </cell>
          <cell r="AV181">
            <v>3.887247101614003</v>
          </cell>
          <cell r="AX181">
            <v>142</v>
          </cell>
          <cell r="AY181">
            <v>680</v>
          </cell>
          <cell r="AZ181">
            <v>0.2088235294117647</v>
          </cell>
          <cell r="BB181">
            <v>0.997766</v>
          </cell>
          <cell r="BC181">
            <v>907</v>
          </cell>
          <cell r="BD181">
            <v>939</v>
          </cell>
          <cell r="BE181">
            <v>0.9659211927582535</v>
          </cell>
          <cell r="BG181">
            <v>0</v>
          </cell>
          <cell r="BH181">
            <v>0</v>
          </cell>
          <cell r="BO181">
            <v>25831</v>
          </cell>
          <cell r="BP181">
            <v>-71362.42698874018</v>
          </cell>
          <cell r="BR181">
            <v>40403.31963919662</v>
          </cell>
          <cell r="BS181">
            <v>248802</v>
          </cell>
          <cell r="BT181">
            <v>81810</v>
          </cell>
          <cell r="BU181">
            <v>237809.04534196263</v>
          </cell>
          <cell r="BV181">
            <v>12373.570511656304</v>
          </cell>
          <cell r="BW181">
            <v>37925.0929076098</v>
          </cell>
          <cell r="BX181">
            <v>123013.57808496512</v>
          </cell>
          <cell r="BY181">
            <v>153607.53770423934</v>
          </cell>
          <cell r="BZ181">
            <v>243407.94374177346</v>
          </cell>
          <cell r="CA181">
            <v>65115.4129479533</v>
          </cell>
          <cell r="CC181">
            <v>201.8346436877764</v>
          </cell>
          <cell r="CF181">
            <v>0</v>
          </cell>
          <cell r="CG181">
            <v>3459466.786952381</v>
          </cell>
          <cell r="CH181">
            <v>115276</v>
          </cell>
          <cell r="CI181">
            <v>-7814.303999999996</v>
          </cell>
          <cell r="CJ181">
            <v>11317998.066493785</v>
          </cell>
        </row>
        <row r="182">
          <cell r="B182" t="str">
            <v>Pertunmaa</v>
          </cell>
          <cell r="C182">
            <v>1796</v>
          </cell>
          <cell r="Q182">
            <v>63</v>
          </cell>
          <cell r="R182">
            <v>14</v>
          </cell>
          <cell r="S182">
            <v>106</v>
          </cell>
          <cell r="T182">
            <v>53</v>
          </cell>
          <cell r="U182">
            <v>40</v>
          </cell>
          <cell r="V182">
            <v>904</v>
          </cell>
          <cell r="W182">
            <v>320</v>
          </cell>
          <cell r="X182">
            <v>203</v>
          </cell>
          <cell r="Y182">
            <v>93</v>
          </cell>
          <cell r="AE182">
            <v>1.3430091584034753</v>
          </cell>
          <cell r="AF182">
            <v>2784777.6771182097</v>
          </cell>
          <cell r="AJ182">
            <v>94</v>
          </cell>
          <cell r="AK182">
            <v>743</v>
          </cell>
          <cell r="AM182">
            <v>50</v>
          </cell>
          <cell r="AN182">
            <v>0.02783964365256125</v>
          </cell>
          <cell r="AP182">
            <v>0</v>
          </cell>
          <cell r="AQ182">
            <v>2</v>
          </cell>
          <cell r="AS182">
            <v>0</v>
          </cell>
          <cell r="AT182">
            <v>0</v>
          </cell>
          <cell r="AU182">
            <v>374.45</v>
          </cell>
          <cell r="AV182">
            <v>4.7963680064094</v>
          </cell>
          <cell r="AX182">
            <v>93</v>
          </cell>
          <cell r="AY182">
            <v>469</v>
          </cell>
          <cell r="AZ182">
            <v>0.19829424307036247</v>
          </cell>
          <cell r="BB182">
            <v>0.271666</v>
          </cell>
          <cell r="BC182">
            <v>621</v>
          </cell>
          <cell r="BD182">
            <v>625</v>
          </cell>
          <cell r="BE182">
            <v>0.9936</v>
          </cell>
          <cell r="BG182">
            <v>0</v>
          </cell>
          <cell r="BH182">
            <v>0</v>
          </cell>
          <cell r="BO182">
            <v>-43711</v>
          </cell>
          <cell r="BP182">
            <v>-35075.87919835487</v>
          </cell>
          <cell r="BR182">
            <v>63048.20871804934</v>
          </cell>
          <cell r="BS182">
            <v>234115</v>
          </cell>
          <cell r="BT182">
            <v>67290</v>
          </cell>
          <cell r="BU182">
            <v>168977.94436263852</v>
          </cell>
          <cell r="BV182">
            <v>9010.292511181933</v>
          </cell>
          <cell r="BW182">
            <v>8334.40104357321</v>
          </cell>
          <cell r="BX182">
            <v>76406.0058587274</v>
          </cell>
          <cell r="BY182">
            <v>102718.41957583952</v>
          </cell>
          <cell r="BZ182">
            <v>162135.96327907612</v>
          </cell>
          <cell r="CA182">
            <v>50497.781897483066</v>
          </cell>
          <cell r="CC182">
            <v>-3862.5930684434243</v>
          </cell>
          <cell r="CF182">
            <v>0</v>
          </cell>
          <cell r="CG182">
            <v>1664925.4264990478</v>
          </cell>
          <cell r="CH182">
            <v>-342101</v>
          </cell>
          <cell r="CI182">
            <v>-6121.2047999999995</v>
          </cell>
          <cell r="CJ182">
            <v>5848553.82979615</v>
          </cell>
        </row>
        <row r="183">
          <cell r="B183" t="str">
            <v>Petäjävesi</v>
          </cell>
          <cell r="C183">
            <v>3981</v>
          </cell>
          <cell r="Q183">
            <v>286</v>
          </cell>
          <cell r="R183">
            <v>57</v>
          </cell>
          <cell r="S183">
            <v>345</v>
          </cell>
          <cell r="T183">
            <v>153</v>
          </cell>
          <cell r="U183">
            <v>136</v>
          </cell>
          <cell r="V183">
            <v>2092</v>
          </cell>
          <cell r="W183">
            <v>519</v>
          </cell>
          <cell r="X183">
            <v>278</v>
          </cell>
          <cell r="Y183">
            <v>115</v>
          </cell>
          <cell r="AE183">
            <v>1.0618531813279533</v>
          </cell>
          <cell r="AF183">
            <v>4880472.528038914</v>
          </cell>
          <cell r="AJ183">
            <v>238</v>
          </cell>
          <cell r="AK183">
            <v>1770</v>
          </cell>
          <cell r="AM183">
            <v>58</v>
          </cell>
          <cell r="AN183">
            <v>0.01456920371765888</v>
          </cell>
          <cell r="AP183">
            <v>0</v>
          </cell>
          <cell r="AQ183">
            <v>4</v>
          </cell>
          <cell r="AS183">
            <v>0</v>
          </cell>
          <cell r="AT183">
            <v>0</v>
          </cell>
          <cell r="AU183">
            <v>456.4</v>
          </cell>
          <cell r="AV183">
            <v>8.722611744084137</v>
          </cell>
          <cell r="AX183">
            <v>129</v>
          </cell>
          <cell r="AY183">
            <v>1232</v>
          </cell>
          <cell r="AZ183">
            <v>0.10470779220779221</v>
          </cell>
          <cell r="BB183">
            <v>0</v>
          </cell>
          <cell r="BC183">
            <v>845</v>
          </cell>
          <cell r="BD183">
            <v>1461</v>
          </cell>
          <cell r="BE183">
            <v>0.5783709787816564</v>
          </cell>
          <cell r="BG183">
            <v>0</v>
          </cell>
          <cell r="BH183">
            <v>0</v>
          </cell>
          <cell r="BO183">
            <v>123623</v>
          </cell>
          <cell r="BP183">
            <v>-133811.94337841528</v>
          </cell>
          <cell r="BR183">
            <v>36948.840584326535</v>
          </cell>
          <cell r="BS183">
            <v>354457</v>
          </cell>
          <cell r="BT183">
            <v>106582</v>
          </cell>
          <cell r="BU183">
            <v>254905.20955377643</v>
          </cell>
          <cell r="BV183">
            <v>8332.65349028518</v>
          </cell>
          <cell r="BW183">
            <v>26530.701781500757</v>
          </cell>
          <cell r="BX183">
            <v>123476.20413054695</v>
          </cell>
          <cell r="BY183">
            <v>207997.30219506685</v>
          </cell>
          <cell r="BZ183">
            <v>310773.8657329674</v>
          </cell>
          <cell r="CA183">
            <v>88610.83356448845</v>
          </cell>
          <cell r="CC183">
            <v>10784.547024344334</v>
          </cell>
          <cell r="CF183">
            <v>0</v>
          </cell>
          <cell r="CG183">
            <v>2983839.441991529</v>
          </cell>
          <cell r="CH183">
            <v>-69234</v>
          </cell>
          <cell r="CI183">
            <v>125041.88784000001</v>
          </cell>
          <cell r="CJ183">
            <v>10327306.42967717</v>
          </cell>
        </row>
        <row r="184">
          <cell r="B184" t="str">
            <v>Pieksämäki</v>
          </cell>
          <cell r="C184">
            <v>18475</v>
          </cell>
          <cell r="Q184">
            <v>848</v>
          </cell>
          <cell r="R184">
            <v>131</v>
          </cell>
          <cell r="S184">
            <v>966</v>
          </cell>
          <cell r="T184">
            <v>506</v>
          </cell>
          <cell r="U184">
            <v>603</v>
          </cell>
          <cell r="V184">
            <v>10063</v>
          </cell>
          <cell r="W184">
            <v>2842</v>
          </cell>
          <cell r="X184">
            <v>1786</v>
          </cell>
          <cell r="Y184">
            <v>730</v>
          </cell>
          <cell r="AE184">
            <v>1.5906254933944064</v>
          </cell>
          <cell r="AF184">
            <v>33927949.120167695</v>
          </cell>
          <cell r="AJ184">
            <v>1009</v>
          </cell>
          <cell r="AK184">
            <v>8167</v>
          </cell>
          <cell r="AM184">
            <v>457</v>
          </cell>
          <cell r="AN184">
            <v>0.0247361299052774</v>
          </cell>
          <cell r="AP184">
            <v>0</v>
          </cell>
          <cell r="AQ184">
            <v>20</v>
          </cell>
          <cell r="AS184">
            <v>0</v>
          </cell>
          <cell r="AT184">
            <v>0</v>
          </cell>
          <cell r="AU184">
            <v>1568.74</v>
          </cell>
          <cell r="AV184">
            <v>11.77696750258169</v>
          </cell>
          <cell r="AX184">
            <v>672</v>
          </cell>
          <cell r="AY184">
            <v>4908</v>
          </cell>
          <cell r="AZ184">
            <v>0.13691931540342298</v>
          </cell>
          <cell r="BB184">
            <v>0</v>
          </cell>
          <cell r="BC184">
            <v>6802</v>
          </cell>
          <cell r="BD184">
            <v>6738</v>
          </cell>
          <cell r="BE184">
            <v>1.0094983674680915</v>
          </cell>
          <cell r="BG184">
            <v>0</v>
          </cell>
          <cell r="BH184">
            <v>0</v>
          </cell>
          <cell r="BO184">
            <v>-13406</v>
          </cell>
          <cell r="BP184">
            <v>-762194.3820762637</v>
          </cell>
          <cell r="BR184">
            <v>-146001.90130151063</v>
          </cell>
          <cell r="BS184">
            <v>1560090</v>
          </cell>
          <cell r="BT184">
            <v>513971</v>
          </cell>
          <cell r="BU184">
            <v>1260126.626801296</v>
          </cell>
          <cell r="BV184">
            <v>63467.03263140767</v>
          </cell>
          <cell r="BW184">
            <v>157346.3627602417</v>
          </cell>
          <cell r="BX184">
            <v>647965.8766096516</v>
          </cell>
          <cell r="BY184">
            <v>974534.7401775933</v>
          </cell>
          <cell r="BZ184">
            <v>1699306.929225473</v>
          </cell>
          <cell r="CA184">
            <v>475978.1111922534</v>
          </cell>
          <cell r="CC184">
            <v>-47434.341976993484</v>
          </cell>
          <cell r="CF184">
            <v>0</v>
          </cell>
          <cell r="CG184">
            <v>9788559.897585459</v>
          </cell>
          <cell r="CH184">
            <v>-1905474</v>
          </cell>
          <cell r="CI184">
            <v>-58450.99392000001</v>
          </cell>
          <cell r="CJ184">
            <v>48718718.09520862</v>
          </cell>
        </row>
        <row r="185">
          <cell r="B185" t="str">
            <v>Pielavesi</v>
          </cell>
          <cell r="C185">
            <v>4697</v>
          </cell>
          <cell r="Q185">
            <v>220</v>
          </cell>
          <cell r="R185">
            <v>46</v>
          </cell>
          <cell r="S185">
            <v>320</v>
          </cell>
          <cell r="T185">
            <v>148</v>
          </cell>
          <cell r="U185">
            <v>147</v>
          </cell>
          <cell r="V185">
            <v>2270</v>
          </cell>
          <cell r="W185">
            <v>796</v>
          </cell>
          <cell r="X185">
            <v>539</v>
          </cell>
          <cell r="Y185">
            <v>211</v>
          </cell>
          <cell r="AE185">
            <v>1.8691541916074519</v>
          </cell>
          <cell r="AF185">
            <v>10136100.583765283</v>
          </cell>
          <cell r="AJ185">
            <v>208</v>
          </cell>
          <cell r="AK185">
            <v>1777</v>
          </cell>
          <cell r="AM185">
            <v>77</v>
          </cell>
          <cell r="AN185">
            <v>0.01639344262295082</v>
          </cell>
          <cell r="AP185">
            <v>0</v>
          </cell>
          <cell r="AQ185">
            <v>5</v>
          </cell>
          <cell r="AS185">
            <v>0</v>
          </cell>
          <cell r="AT185">
            <v>0</v>
          </cell>
          <cell r="AU185">
            <v>1153.22</v>
          </cell>
          <cell r="AV185">
            <v>4.072943584051612</v>
          </cell>
          <cell r="AX185">
            <v>151</v>
          </cell>
          <cell r="AY185">
            <v>1072</v>
          </cell>
          <cell r="AZ185">
            <v>0.14085820895522388</v>
          </cell>
          <cell r="BB185">
            <v>0.484333</v>
          </cell>
          <cell r="BC185">
            <v>1314</v>
          </cell>
          <cell r="BD185">
            <v>1497</v>
          </cell>
          <cell r="BE185">
            <v>0.8777555110220441</v>
          </cell>
          <cell r="BG185">
            <v>0</v>
          </cell>
          <cell r="BH185">
            <v>0</v>
          </cell>
          <cell r="BO185">
            <v>17169</v>
          </cell>
          <cell r="BP185">
            <v>-142397.5245443964</v>
          </cell>
          <cell r="BR185">
            <v>172400.20626162738</v>
          </cell>
          <cell r="BS185">
            <v>533260</v>
          </cell>
          <cell r="BT185">
            <v>148458</v>
          </cell>
          <cell r="BU185">
            <v>383608.90878330654</v>
          </cell>
          <cell r="BV185">
            <v>21691.08045287163</v>
          </cell>
          <cell r="BW185">
            <v>60410.255073567154</v>
          </cell>
          <cell r="BX185">
            <v>212891.88876775064</v>
          </cell>
          <cell r="BY185">
            <v>253801.99598146603</v>
          </cell>
          <cell r="BZ185">
            <v>410291.2388869653</v>
          </cell>
          <cell r="CA185">
            <v>117412.21913634996</v>
          </cell>
          <cell r="CC185">
            <v>-6665.789129536213</v>
          </cell>
          <cell r="CF185">
            <v>0</v>
          </cell>
          <cell r="CG185">
            <v>4913831.616431807</v>
          </cell>
          <cell r="CH185">
            <v>30474</v>
          </cell>
          <cell r="CI185">
            <v>102276.21552000001</v>
          </cell>
          <cell r="CJ185">
            <v>20019972.98594392</v>
          </cell>
        </row>
        <row r="186">
          <cell r="B186" t="str">
            <v>Pietarsaari</v>
          </cell>
          <cell r="C186">
            <v>19377</v>
          </cell>
          <cell r="Q186">
            <v>1110</v>
          </cell>
          <cell r="R186">
            <v>210</v>
          </cell>
          <cell r="S186">
            <v>1295</v>
          </cell>
          <cell r="T186">
            <v>680</v>
          </cell>
          <cell r="U186">
            <v>697</v>
          </cell>
          <cell r="V186">
            <v>10566</v>
          </cell>
          <cell r="W186">
            <v>2545</v>
          </cell>
          <cell r="X186">
            <v>1621</v>
          </cell>
          <cell r="Y186">
            <v>653</v>
          </cell>
          <cell r="AE186">
            <v>1.009492541877041</v>
          </cell>
          <cell r="AF186">
            <v>22583688.576081436</v>
          </cell>
          <cell r="AJ186">
            <v>971</v>
          </cell>
          <cell r="AK186">
            <v>8937</v>
          </cell>
          <cell r="AM186">
            <v>1566</v>
          </cell>
          <cell r="AN186">
            <v>0.08081746400371574</v>
          </cell>
          <cell r="AP186">
            <v>3</v>
          </cell>
          <cell r="AQ186">
            <v>10867</v>
          </cell>
          <cell r="AS186">
            <v>0</v>
          </cell>
          <cell r="AT186">
            <v>0</v>
          </cell>
          <cell r="AU186">
            <v>88.45</v>
          </cell>
          <cell r="AV186">
            <v>219.07292255511587</v>
          </cell>
          <cell r="AX186">
            <v>907</v>
          </cell>
          <cell r="AY186">
            <v>5670</v>
          </cell>
          <cell r="AZ186">
            <v>0.1599647266313933</v>
          </cell>
          <cell r="BB186">
            <v>0</v>
          </cell>
          <cell r="BC186">
            <v>10549</v>
          </cell>
          <cell r="BD186">
            <v>7864</v>
          </cell>
          <cell r="BE186">
            <v>1.3414292980671414</v>
          </cell>
          <cell r="BG186">
            <v>0</v>
          </cell>
          <cell r="BH186">
            <v>2</v>
          </cell>
          <cell r="BO186">
            <v>55415</v>
          </cell>
          <cell r="BP186">
            <v>-952914.2298805669</v>
          </cell>
          <cell r="BR186">
            <v>-237921.06673301756</v>
          </cell>
          <cell r="BS186">
            <v>1399413</v>
          </cell>
          <cell r="BT186">
            <v>472806</v>
          </cell>
          <cell r="BU186">
            <v>1012050.8967615775</v>
          </cell>
          <cell r="BV186">
            <v>35295.871407672465</v>
          </cell>
          <cell r="BW186">
            <v>186705.40611594936</v>
          </cell>
          <cell r="BX186">
            <v>590374.8610830926</v>
          </cell>
          <cell r="BY186">
            <v>933102.3237829336</v>
          </cell>
          <cell r="BZ186">
            <v>1480886.5428554113</v>
          </cell>
          <cell r="CA186">
            <v>440089.8823201661</v>
          </cell>
          <cell r="CC186">
            <v>-72742.85898174977</v>
          </cell>
          <cell r="CF186">
            <v>0</v>
          </cell>
          <cell r="CG186">
            <v>3267696.0343491724</v>
          </cell>
          <cell r="CH186">
            <v>929103</v>
          </cell>
          <cell r="CI186">
            <v>825372.83616</v>
          </cell>
          <cell r="CJ186">
            <v>39494865.14716728</v>
          </cell>
        </row>
        <row r="187">
          <cell r="B187" t="str">
            <v>Pihtipudas</v>
          </cell>
          <cell r="C187">
            <v>4202</v>
          </cell>
          <cell r="Q187">
            <v>208</v>
          </cell>
          <cell r="R187">
            <v>52</v>
          </cell>
          <cell r="S187">
            <v>300</v>
          </cell>
          <cell r="T187">
            <v>139</v>
          </cell>
          <cell r="U187">
            <v>155</v>
          </cell>
          <cell r="V187">
            <v>2158</v>
          </cell>
          <cell r="W187">
            <v>616</v>
          </cell>
          <cell r="X187">
            <v>431</v>
          </cell>
          <cell r="Y187">
            <v>143</v>
          </cell>
          <cell r="AE187">
            <v>1.502173872709033</v>
          </cell>
          <cell r="AF187">
            <v>7287548.774889308</v>
          </cell>
          <cell r="AJ187">
            <v>267</v>
          </cell>
          <cell r="AK187">
            <v>1761</v>
          </cell>
          <cell r="AM187">
            <v>36</v>
          </cell>
          <cell r="AN187">
            <v>0.008567348881485007</v>
          </cell>
          <cell r="AP187">
            <v>0</v>
          </cell>
          <cell r="AQ187">
            <v>2</v>
          </cell>
          <cell r="AS187">
            <v>0</v>
          </cell>
          <cell r="AT187">
            <v>0</v>
          </cell>
          <cell r="AU187">
            <v>1074.67</v>
          </cell>
          <cell r="AV187">
            <v>3.910037499883685</v>
          </cell>
          <cell r="AX187">
            <v>153</v>
          </cell>
          <cell r="AY187">
            <v>1081</v>
          </cell>
          <cell r="AZ187">
            <v>0.14153561517113783</v>
          </cell>
          <cell r="BB187">
            <v>1.104983</v>
          </cell>
          <cell r="BC187">
            <v>1388</v>
          </cell>
          <cell r="BD187">
            <v>1419</v>
          </cell>
          <cell r="BE187">
            <v>0.97815362931642</v>
          </cell>
          <cell r="BG187">
            <v>0</v>
          </cell>
          <cell r="BH187">
            <v>0</v>
          </cell>
          <cell r="BO187">
            <v>151779</v>
          </cell>
          <cell r="BP187">
            <v>-101089.12399312668</v>
          </cell>
          <cell r="BR187">
            <v>-25694.288820859045</v>
          </cell>
          <cell r="BS187">
            <v>435454</v>
          </cell>
          <cell r="BT187">
            <v>135058</v>
          </cell>
          <cell r="BU187">
            <v>346967.2032462885</v>
          </cell>
          <cell r="BV187">
            <v>19218.919902524325</v>
          </cell>
          <cell r="BW187">
            <v>38454.63865206143</v>
          </cell>
          <cell r="BX187">
            <v>181707.73576224397</v>
          </cell>
          <cell r="BY187">
            <v>245469.4342888694</v>
          </cell>
          <cell r="BZ187">
            <v>397891.3351114895</v>
          </cell>
          <cell r="CA187">
            <v>111904.98708906565</v>
          </cell>
          <cell r="CC187">
            <v>-12280.19243447551</v>
          </cell>
          <cell r="CF187">
            <v>0</v>
          </cell>
          <cell r="CG187">
            <v>3967760.881980953</v>
          </cell>
          <cell r="CH187">
            <v>745307</v>
          </cell>
          <cell r="CI187">
            <v>4346771.719200001</v>
          </cell>
          <cell r="CJ187">
            <v>16743055.821577474</v>
          </cell>
        </row>
        <row r="188">
          <cell r="B188" t="str">
            <v>Pirkkala</v>
          </cell>
          <cell r="C188">
            <v>19163</v>
          </cell>
          <cell r="Q188">
            <v>1624</v>
          </cell>
          <cell r="R188">
            <v>277</v>
          </cell>
          <cell r="S188">
            <v>1679</v>
          </cell>
          <cell r="T188">
            <v>705</v>
          </cell>
          <cell r="U188">
            <v>712</v>
          </cell>
          <cell r="V188">
            <v>10942</v>
          </cell>
          <cell r="W188">
            <v>2005</v>
          </cell>
          <cell r="X188">
            <v>960</v>
          </cell>
          <cell r="Y188">
            <v>259</v>
          </cell>
          <cell r="AE188">
            <v>0.6903613332734174</v>
          </cell>
          <cell r="AF188">
            <v>15273732.519805992</v>
          </cell>
          <cell r="AJ188">
            <v>1033</v>
          </cell>
          <cell r="AK188">
            <v>9358</v>
          </cell>
          <cell r="AM188">
            <v>664</v>
          </cell>
          <cell r="AN188">
            <v>0.0346501069769869</v>
          </cell>
          <cell r="AP188">
            <v>0</v>
          </cell>
          <cell r="AQ188">
            <v>74</v>
          </cell>
          <cell r="AS188">
            <v>0</v>
          </cell>
          <cell r="AT188">
            <v>0</v>
          </cell>
          <cell r="AU188">
            <v>81.43</v>
          </cell>
          <cell r="AV188">
            <v>235.33095910598058</v>
          </cell>
          <cell r="AX188">
            <v>550</v>
          </cell>
          <cell r="AY188">
            <v>6877</v>
          </cell>
          <cell r="AZ188">
            <v>0.07997673404100625</v>
          </cell>
          <cell r="BB188">
            <v>0</v>
          </cell>
          <cell r="BC188">
            <v>6412</v>
          </cell>
          <cell r="BD188">
            <v>8309</v>
          </cell>
          <cell r="BE188">
            <v>0.7716933445661331</v>
          </cell>
          <cell r="BG188">
            <v>0</v>
          </cell>
          <cell r="BH188">
            <v>0</v>
          </cell>
          <cell r="BO188">
            <v>147112</v>
          </cell>
          <cell r="BP188">
            <v>-717205.553948963</v>
          </cell>
          <cell r="BR188">
            <v>-475239.0150869675</v>
          </cell>
          <cell r="BS188">
            <v>962488</v>
          </cell>
          <cell r="BT188">
            <v>315242</v>
          </cell>
          <cell r="BU188">
            <v>572600.7651110376</v>
          </cell>
          <cell r="BV188">
            <v>-261.91042154564855</v>
          </cell>
          <cell r="BW188">
            <v>-137431.19608466787</v>
          </cell>
          <cell r="BX188">
            <v>318185.54417433374</v>
          </cell>
          <cell r="BY188">
            <v>684278.3250537483</v>
          </cell>
          <cell r="BZ188">
            <v>1214601.6352733036</v>
          </cell>
          <cell r="CA188">
            <v>334343.7114681549</v>
          </cell>
          <cell r="CC188">
            <v>26555.90911133503</v>
          </cell>
          <cell r="CF188">
            <v>0</v>
          </cell>
          <cell r="CG188">
            <v>-2925456.8441533744</v>
          </cell>
          <cell r="CH188">
            <v>-2115550</v>
          </cell>
          <cell r="CI188">
            <v>-1197060.20592</v>
          </cell>
          <cell r="CJ188">
            <v>11466843.800411353</v>
          </cell>
        </row>
        <row r="189">
          <cell r="B189" t="str">
            <v>Polvijärvi</v>
          </cell>
          <cell r="C189">
            <v>4514</v>
          </cell>
          <cell r="Q189">
            <v>226</v>
          </cell>
          <cell r="R189">
            <v>47</v>
          </cell>
          <cell r="S189">
            <v>245</v>
          </cell>
          <cell r="T189">
            <v>129</v>
          </cell>
          <cell r="U189">
            <v>141</v>
          </cell>
          <cell r="V189">
            <v>2434</v>
          </cell>
          <cell r="W189">
            <v>734</v>
          </cell>
          <cell r="X189">
            <v>401</v>
          </cell>
          <cell r="Y189">
            <v>157</v>
          </cell>
          <cell r="AE189">
            <v>1.4273355638362346</v>
          </cell>
          <cell r="AF189">
            <v>7438628.402520537</v>
          </cell>
          <cell r="AJ189">
            <v>338</v>
          </cell>
          <cell r="AK189">
            <v>1949</v>
          </cell>
          <cell r="AM189">
            <v>39</v>
          </cell>
          <cell r="AN189">
            <v>0.008639787328311919</v>
          </cell>
          <cell r="AP189">
            <v>0</v>
          </cell>
          <cell r="AQ189">
            <v>3</v>
          </cell>
          <cell r="AS189">
            <v>0</v>
          </cell>
          <cell r="AT189">
            <v>0</v>
          </cell>
          <cell r="AU189">
            <v>804.15</v>
          </cell>
          <cell r="AV189">
            <v>5.613380588198719</v>
          </cell>
          <cell r="AX189">
            <v>151</v>
          </cell>
          <cell r="AY189">
            <v>1175</v>
          </cell>
          <cell r="AZ189">
            <v>0.12851063829787235</v>
          </cell>
          <cell r="BB189">
            <v>0</v>
          </cell>
          <cell r="BC189">
            <v>1263</v>
          </cell>
          <cell r="BD189">
            <v>1528</v>
          </cell>
          <cell r="BE189">
            <v>0.8265706806282722</v>
          </cell>
          <cell r="BG189">
            <v>0</v>
          </cell>
          <cell r="BH189">
            <v>0</v>
          </cell>
          <cell r="BO189">
            <v>420601</v>
          </cell>
          <cell r="BP189">
            <v>-275898.3991008272</v>
          </cell>
          <cell r="BR189">
            <v>80441.11767227948</v>
          </cell>
          <cell r="BS189">
            <v>474631</v>
          </cell>
          <cell r="BT189">
            <v>148166</v>
          </cell>
          <cell r="BU189">
            <v>409995.1621572207</v>
          </cell>
          <cell r="BV189">
            <v>23164.831209844506</v>
          </cell>
          <cell r="BW189">
            <v>70872.7202046957</v>
          </cell>
          <cell r="BX189">
            <v>175906.08465712712</v>
          </cell>
          <cell r="BY189">
            <v>265433.29563446343</v>
          </cell>
          <cell r="BZ189">
            <v>408578.5953259517</v>
          </cell>
          <cell r="CA189">
            <v>117579.48942582084</v>
          </cell>
          <cell r="CC189">
            <v>49282.06594615624</v>
          </cell>
          <cell r="CF189">
            <v>0</v>
          </cell>
          <cell r="CG189">
            <v>4871361.710925432</v>
          </cell>
          <cell r="CH189">
            <v>-333750</v>
          </cell>
          <cell r="CI189">
            <v>-47445.849119999984</v>
          </cell>
          <cell r="CJ189">
            <v>14558604.732527072</v>
          </cell>
        </row>
        <row r="190">
          <cell r="B190" t="str">
            <v>Pomarkku</v>
          </cell>
          <cell r="C190">
            <v>2233</v>
          </cell>
          <cell r="Q190">
            <v>124</v>
          </cell>
          <cell r="R190">
            <v>15</v>
          </cell>
          <cell r="S190">
            <v>152</v>
          </cell>
          <cell r="T190">
            <v>85</v>
          </cell>
          <cell r="U190">
            <v>81</v>
          </cell>
          <cell r="V190">
            <v>1125</v>
          </cell>
          <cell r="W190">
            <v>336</v>
          </cell>
          <cell r="X190">
            <v>213</v>
          </cell>
          <cell r="Y190">
            <v>102</v>
          </cell>
          <cell r="AE190">
            <v>1.2201673400550388</v>
          </cell>
          <cell r="AF190">
            <v>3145671.31142099</v>
          </cell>
          <cell r="AJ190">
            <v>142</v>
          </cell>
          <cell r="AK190">
            <v>935</v>
          </cell>
          <cell r="AM190">
            <v>20</v>
          </cell>
          <cell r="AN190">
            <v>0.008956560680698611</v>
          </cell>
          <cell r="AP190">
            <v>0</v>
          </cell>
          <cell r="AQ190">
            <v>2</v>
          </cell>
          <cell r="AS190">
            <v>0</v>
          </cell>
          <cell r="AT190">
            <v>0</v>
          </cell>
          <cell r="AU190">
            <v>301.09</v>
          </cell>
          <cell r="AV190">
            <v>7.416387126772726</v>
          </cell>
          <cell r="AX190">
            <v>107</v>
          </cell>
          <cell r="AY190">
            <v>600</v>
          </cell>
          <cell r="AZ190">
            <v>0.17833333333333334</v>
          </cell>
          <cell r="BB190">
            <v>0</v>
          </cell>
          <cell r="BC190">
            <v>592</v>
          </cell>
          <cell r="BD190">
            <v>762</v>
          </cell>
          <cell r="BE190">
            <v>0.7769028871391076</v>
          </cell>
          <cell r="BG190">
            <v>0</v>
          </cell>
          <cell r="BH190">
            <v>0</v>
          </cell>
          <cell r="BO190">
            <v>69250</v>
          </cell>
          <cell r="BP190">
            <v>-38864.2576720648</v>
          </cell>
          <cell r="BR190">
            <v>-60503.46341793239</v>
          </cell>
          <cell r="BS190">
            <v>227685</v>
          </cell>
          <cell r="BT190">
            <v>68669</v>
          </cell>
          <cell r="BU190">
            <v>174137.51447144392</v>
          </cell>
          <cell r="BV190">
            <v>9685.854308653408</v>
          </cell>
          <cell r="BW190">
            <v>19472.155895094435</v>
          </cell>
          <cell r="BX190">
            <v>85293.42274896333</v>
          </cell>
          <cell r="BY190">
            <v>118840.12738225592</v>
          </cell>
          <cell r="BZ190">
            <v>187810.57467574356</v>
          </cell>
          <cell r="CA190">
            <v>47927.0629042701</v>
          </cell>
          <cell r="CC190">
            <v>9417.305731571021</v>
          </cell>
          <cell r="CF190">
            <v>286217.79078864487</v>
          </cell>
          <cell r="CG190">
            <v>2010376.6460526837</v>
          </cell>
          <cell r="CH190">
            <v>218793</v>
          </cell>
          <cell r="CI190">
            <v>-34539.223679999996</v>
          </cell>
          <cell r="CJ190">
            <v>7609214.0096082045</v>
          </cell>
        </row>
        <row r="191">
          <cell r="B191" t="str">
            <v>Pori</v>
          </cell>
          <cell r="C191">
            <v>85059</v>
          </cell>
          <cell r="Q191">
            <v>4732</v>
          </cell>
          <cell r="R191">
            <v>892</v>
          </cell>
          <cell r="S191">
            <v>5089</v>
          </cell>
          <cell r="T191">
            <v>2482</v>
          </cell>
          <cell r="U191">
            <v>2618</v>
          </cell>
          <cell r="V191">
            <v>48544</v>
          </cell>
          <cell r="W191">
            <v>11385</v>
          </cell>
          <cell r="X191">
            <v>6660</v>
          </cell>
          <cell r="Y191">
            <v>2657</v>
          </cell>
          <cell r="AE191">
            <v>0.9979381164876012</v>
          </cell>
          <cell r="AF191">
            <v>98000683.77854064</v>
          </cell>
          <cell r="AJ191">
            <v>6813</v>
          </cell>
          <cell r="AK191">
            <v>40093</v>
          </cell>
          <cell r="AM191">
            <v>2517</v>
          </cell>
          <cell r="AN191">
            <v>0.02959122491447113</v>
          </cell>
          <cell r="AP191">
            <v>0</v>
          </cell>
          <cell r="AQ191">
            <v>451</v>
          </cell>
          <cell r="AS191">
            <v>3</v>
          </cell>
          <cell r="AT191">
            <v>983</v>
          </cell>
          <cell r="AU191">
            <v>1155.95</v>
          </cell>
          <cell r="AV191">
            <v>73.58363251005666</v>
          </cell>
          <cell r="AX191">
            <v>3296</v>
          </cell>
          <cell r="AY191">
            <v>25181</v>
          </cell>
          <cell r="AZ191">
            <v>0.130892339462293</v>
          </cell>
          <cell r="BB191">
            <v>0</v>
          </cell>
          <cell r="BC191">
            <v>34058</v>
          </cell>
          <cell r="BD191">
            <v>32320</v>
          </cell>
          <cell r="BE191">
            <v>1.0537747524752474</v>
          </cell>
          <cell r="BG191">
            <v>0</v>
          </cell>
          <cell r="BH191">
            <v>1</v>
          </cell>
          <cell r="BO191">
            <v>2961916</v>
          </cell>
          <cell r="BP191">
            <v>-3941506.5721937865</v>
          </cell>
          <cell r="BR191">
            <v>391170.84370395355</v>
          </cell>
          <cell r="BS191">
            <v>5977751</v>
          </cell>
          <cell r="BT191">
            <v>2064395</v>
          </cell>
          <cell r="BU191">
            <v>4911326.570886874</v>
          </cell>
          <cell r="BV191">
            <v>211502.83104590638</v>
          </cell>
          <cell r="BW191">
            <v>284484.42643885675</v>
          </cell>
          <cell r="BX191">
            <v>2351587.2856159857</v>
          </cell>
          <cell r="BY191">
            <v>4132607.308693329</v>
          </cell>
          <cell r="BZ191">
            <v>6287328.97257184</v>
          </cell>
          <cell r="CA191">
            <v>2094464.6514643608</v>
          </cell>
          <cell r="CC191">
            <v>297061.489536478</v>
          </cell>
          <cell r="CF191">
            <v>0</v>
          </cell>
          <cell r="CG191">
            <v>27892317.921608124</v>
          </cell>
          <cell r="CH191">
            <v>-5099667</v>
          </cell>
          <cell r="CI191">
            <v>-2883844.145904</v>
          </cell>
          <cell r="CJ191">
            <v>142607991.78551957</v>
          </cell>
        </row>
        <row r="192">
          <cell r="B192" t="str">
            <v>Pornainen</v>
          </cell>
          <cell r="C192">
            <v>5108</v>
          </cell>
          <cell r="Q192">
            <v>363</v>
          </cell>
          <cell r="R192">
            <v>69</v>
          </cell>
          <cell r="S192">
            <v>534</v>
          </cell>
          <cell r="T192">
            <v>266</v>
          </cell>
          <cell r="U192">
            <v>261</v>
          </cell>
          <cell r="V192">
            <v>2893</v>
          </cell>
          <cell r="W192">
            <v>448</v>
          </cell>
          <cell r="X192">
            <v>188</v>
          </cell>
          <cell r="Y192">
            <v>86</v>
          </cell>
          <cell r="AE192">
            <v>0.6692089471219927</v>
          </cell>
          <cell r="AF192">
            <v>3946552.183621613</v>
          </cell>
          <cell r="AJ192">
            <v>191</v>
          </cell>
          <cell r="AK192">
            <v>2612</v>
          </cell>
          <cell r="AM192">
            <v>113</v>
          </cell>
          <cell r="AN192">
            <v>0.022122161315583398</v>
          </cell>
          <cell r="AP192">
            <v>0</v>
          </cell>
          <cell r="AQ192">
            <v>113</v>
          </cell>
          <cell r="AS192">
            <v>0</v>
          </cell>
          <cell r="AT192">
            <v>0</v>
          </cell>
          <cell r="AU192">
            <v>146.52</v>
          </cell>
          <cell r="AV192">
            <v>34.86213486213486</v>
          </cell>
          <cell r="AX192">
            <v>281</v>
          </cell>
          <cell r="AY192">
            <v>1802</v>
          </cell>
          <cell r="AZ192">
            <v>0.15593784683684794</v>
          </cell>
          <cell r="BB192">
            <v>0</v>
          </cell>
          <cell r="BC192">
            <v>1048</v>
          </cell>
          <cell r="BD192">
            <v>2377</v>
          </cell>
          <cell r="BE192">
            <v>0.44089188052166595</v>
          </cell>
          <cell r="BG192">
            <v>0</v>
          </cell>
          <cell r="BH192">
            <v>0</v>
          </cell>
          <cell r="BO192">
            <v>-12387</v>
          </cell>
          <cell r="BP192">
            <v>-59978.54833842505</v>
          </cell>
          <cell r="BR192">
            <v>-66364.87476905528</v>
          </cell>
          <cell r="BS192">
            <v>383656</v>
          </cell>
          <cell r="BT192">
            <v>117909</v>
          </cell>
          <cell r="BU192">
            <v>224768.97935533107</v>
          </cell>
          <cell r="BV192">
            <v>-45.47227589964298</v>
          </cell>
          <cell r="BW192">
            <v>9676.06178048576</v>
          </cell>
          <cell r="BX192">
            <v>53223.876379360496</v>
          </cell>
          <cell r="BY192">
            <v>245023.06201938295</v>
          </cell>
          <cell r="BZ192">
            <v>374090.33204037865</v>
          </cell>
          <cell r="CA192">
            <v>101058.82328673525</v>
          </cell>
          <cell r="CC192">
            <v>18322.164472681998</v>
          </cell>
          <cell r="CF192">
            <v>0</v>
          </cell>
          <cell r="CG192">
            <v>1148815.8857756082</v>
          </cell>
          <cell r="CH192">
            <v>-1119252</v>
          </cell>
          <cell r="CI192">
            <v>-128362.96703999999</v>
          </cell>
          <cell r="CJ192">
            <v>5750855.505742777</v>
          </cell>
        </row>
        <row r="193">
          <cell r="B193" t="str">
            <v>Porvoo</v>
          </cell>
          <cell r="C193">
            <v>50144</v>
          </cell>
          <cell r="Q193">
            <v>3239</v>
          </cell>
          <cell r="R193">
            <v>609</v>
          </cell>
          <cell r="S193">
            <v>3713</v>
          </cell>
          <cell r="T193">
            <v>1855</v>
          </cell>
          <cell r="U193">
            <v>1815</v>
          </cell>
          <cell r="V193">
            <v>29052</v>
          </cell>
          <cell r="W193">
            <v>5913</v>
          </cell>
          <cell r="X193">
            <v>2907</v>
          </cell>
          <cell r="Y193">
            <v>1041</v>
          </cell>
          <cell r="AE193">
            <v>0.8292743036710938</v>
          </cell>
          <cell r="AF193">
            <v>48008971.8677711</v>
          </cell>
          <cell r="AJ193">
            <v>2593</v>
          </cell>
          <cell r="AK193">
            <v>24836</v>
          </cell>
          <cell r="AM193">
            <v>3137</v>
          </cell>
          <cell r="AN193">
            <v>0.06255982769623485</v>
          </cell>
          <cell r="AP193">
            <v>1</v>
          </cell>
          <cell r="AQ193">
            <v>14839</v>
          </cell>
          <cell r="AS193">
            <v>3</v>
          </cell>
          <cell r="AT193">
            <v>1779</v>
          </cell>
          <cell r="AU193">
            <v>654.42</v>
          </cell>
          <cell r="AV193">
            <v>76.62357507411143</v>
          </cell>
          <cell r="AX193">
            <v>2570</v>
          </cell>
          <cell r="AY193">
            <v>16527</v>
          </cell>
          <cell r="AZ193">
            <v>0.15550311611302717</v>
          </cell>
          <cell r="BB193">
            <v>0</v>
          </cell>
          <cell r="BC193">
            <v>20531</v>
          </cell>
          <cell r="BD193">
            <v>21997</v>
          </cell>
          <cell r="BE193">
            <v>0.933354548347502</v>
          </cell>
          <cell r="BG193">
            <v>0</v>
          </cell>
          <cell r="BH193">
            <v>1</v>
          </cell>
          <cell r="BO193">
            <v>340227</v>
          </cell>
          <cell r="BP193">
            <v>-2985623.663072068</v>
          </cell>
          <cell r="BR193">
            <v>-441406.7972930819</v>
          </cell>
          <cell r="BS193">
            <v>3312713</v>
          </cell>
          <cell r="BT193">
            <v>1135672</v>
          </cell>
          <cell r="BU193">
            <v>2360718.5689561497</v>
          </cell>
          <cell r="BV193">
            <v>50410.92073674268</v>
          </cell>
          <cell r="BW193">
            <v>227364.6802771861</v>
          </cell>
          <cell r="BX193">
            <v>805241.288831554</v>
          </cell>
          <cell r="BY193">
            <v>2210620.0389932</v>
          </cell>
          <cell r="BZ193">
            <v>3474053.090596174</v>
          </cell>
          <cell r="CA193">
            <v>1103991.4519041427</v>
          </cell>
          <cell r="CC193">
            <v>-144867.640737931</v>
          </cell>
          <cell r="CF193">
            <v>0</v>
          </cell>
          <cell r="CG193">
            <v>-7894583.484038225</v>
          </cell>
          <cell r="CH193">
            <v>-2111953</v>
          </cell>
          <cell r="CI193">
            <v>-211233.66095999978</v>
          </cell>
          <cell r="CJ193">
            <v>50786741.61501877</v>
          </cell>
        </row>
        <row r="194">
          <cell r="B194" t="str">
            <v>Posio</v>
          </cell>
          <cell r="C194">
            <v>3424</v>
          </cell>
          <cell r="Q194">
            <v>103</v>
          </cell>
          <cell r="R194">
            <v>20</v>
          </cell>
          <cell r="S194">
            <v>141</v>
          </cell>
          <cell r="T194">
            <v>98</v>
          </cell>
          <cell r="U194">
            <v>98</v>
          </cell>
          <cell r="V194">
            <v>1771</v>
          </cell>
          <cell r="W194">
            <v>668</v>
          </cell>
          <cell r="X194">
            <v>410</v>
          </cell>
          <cell r="Y194">
            <v>115</v>
          </cell>
          <cell r="AE194">
            <v>1.768719131123519</v>
          </cell>
          <cell r="AF194">
            <v>6991942.557913468</v>
          </cell>
          <cell r="AJ194">
            <v>310</v>
          </cell>
          <cell r="AK194">
            <v>1467</v>
          </cell>
          <cell r="AM194">
            <v>28</v>
          </cell>
          <cell r="AN194">
            <v>0.008177570093457943</v>
          </cell>
          <cell r="AP194">
            <v>0</v>
          </cell>
          <cell r="AQ194">
            <v>4</v>
          </cell>
          <cell r="AS194">
            <v>0</v>
          </cell>
          <cell r="AT194">
            <v>0</v>
          </cell>
          <cell r="AU194">
            <v>3039.75</v>
          </cell>
          <cell r="AV194">
            <v>1.1264084217452093</v>
          </cell>
          <cell r="AX194">
            <v>162</v>
          </cell>
          <cell r="AY194">
            <v>852</v>
          </cell>
          <cell r="AZ194">
            <v>0.19014084507042253</v>
          </cell>
          <cell r="BB194">
            <v>1.520966</v>
          </cell>
          <cell r="BC194">
            <v>964</v>
          </cell>
          <cell r="BD194">
            <v>1064</v>
          </cell>
          <cell r="BE194">
            <v>0.9060150375939849</v>
          </cell>
          <cell r="BG194">
            <v>0</v>
          </cell>
          <cell r="BH194">
            <v>1</v>
          </cell>
          <cell r="BO194">
            <v>73754</v>
          </cell>
          <cell r="BP194">
            <v>-112972.01962597299</v>
          </cell>
          <cell r="BR194">
            <v>-161676.7909724284</v>
          </cell>
          <cell r="BS194">
            <v>388225</v>
          </cell>
          <cell r="BT194">
            <v>132356</v>
          </cell>
          <cell r="BU194">
            <v>346191.88857336773</v>
          </cell>
          <cell r="BV194">
            <v>20772.919122280637</v>
          </cell>
          <cell r="BW194">
            <v>57066.91880422467</v>
          </cell>
          <cell r="BX194">
            <v>160530.7477414575</v>
          </cell>
          <cell r="BY194">
            <v>211708.16998792533</v>
          </cell>
          <cell r="BZ194">
            <v>327515.5728103581</v>
          </cell>
          <cell r="CA194">
            <v>96131.70210940945</v>
          </cell>
          <cell r="CC194">
            <v>148.1429349255268</v>
          </cell>
          <cell r="CF194">
            <v>0</v>
          </cell>
          <cell r="CG194">
            <v>3521513.3759190803</v>
          </cell>
          <cell r="CH194">
            <v>-8942</v>
          </cell>
          <cell r="CI194">
            <v>-74235.888</v>
          </cell>
          <cell r="CJ194">
            <v>16956571.109485205</v>
          </cell>
        </row>
        <row r="195">
          <cell r="B195" t="str">
            <v>Pudasjärvi</v>
          </cell>
          <cell r="C195">
            <v>8187</v>
          </cell>
          <cell r="Q195">
            <v>510</v>
          </cell>
          <cell r="R195">
            <v>85</v>
          </cell>
          <cell r="S195">
            <v>535</v>
          </cell>
          <cell r="T195">
            <v>284</v>
          </cell>
          <cell r="U195">
            <v>298</v>
          </cell>
          <cell r="V195">
            <v>4154</v>
          </cell>
          <cell r="W195">
            <v>1196</v>
          </cell>
          <cell r="X195">
            <v>831</v>
          </cell>
          <cell r="Y195">
            <v>294</v>
          </cell>
          <cell r="AE195">
            <v>1.5214297834422728</v>
          </cell>
          <cell r="AF195">
            <v>14380762.91633397</v>
          </cell>
          <cell r="AJ195">
            <v>543</v>
          </cell>
          <cell r="AK195">
            <v>3211</v>
          </cell>
          <cell r="AM195">
            <v>159</v>
          </cell>
          <cell r="AN195">
            <v>0.01942103334554782</v>
          </cell>
          <cell r="AP195">
            <v>0</v>
          </cell>
          <cell r="AQ195">
            <v>10</v>
          </cell>
          <cell r="AS195">
            <v>0</v>
          </cell>
          <cell r="AT195">
            <v>0</v>
          </cell>
          <cell r="AU195">
            <v>5638.03</v>
          </cell>
          <cell r="AV195">
            <v>1.452102950853401</v>
          </cell>
          <cell r="AX195">
            <v>313</v>
          </cell>
          <cell r="AY195">
            <v>2006</v>
          </cell>
          <cell r="AZ195">
            <v>0.1560319042871386</v>
          </cell>
          <cell r="BB195">
            <v>1.418383</v>
          </cell>
          <cell r="BC195">
            <v>2447</v>
          </cell>
          <cell r="BD195">
            <v>2491</v>
          </cell>
          <cell r="BE195">
            <v>0.9823364110798876</v>
          </cell>
          <cell r="BG195">
            <v>0</v>
          </cell>
          <cell r="BH195">
            <v>3</v>
          </cell>
          <cell r="BO195">
            <v>420717</v>
          </cell>
          <cell r="BP195">
            <v>-284987.8173974415</v>
          </cell>
          <cell r="BR195">
            <v>-466887.4905638397</v>
          </cell>
          <cell r="BS195">
            <v>805732</v>
          </cell>
          <cell r="BT195">
            <v>241095</v>
          </cell>
          <cell r="BU195">
            <v>688020.9831289338</v>
          </cell>
          <cell r="BV195">
            <v>36509.242249512936</v>
          </cell>
          <cell r="BW195">
            <v>95626.54889223831</v>
          </cell>
          <cell r="BX195">
            <v>348466.6260850866</v>
          </cell>
          <cell r="BY195">
            <v>455622.06844321423</v>
          </cell>
          <cell r="BZ195">
            <v>656757.2029113228</v>
          </cell>
          <cell r="CA195">
            <v>192948.82523202122</v>
          </cell>
          <cell r="CC195">
            <v>-12101.911986603023</v>
          </cell>
          <cell r="CF195">
            <v>412470.3345372153</v>
          </cell>
          <cell r="CG195">
            <v>8295912.714247808</v>
          </cell>
          <cell r="CH195">
            <v>-68668</v>
          </cell>
          <cell r="CI195">
            <v>13088.959199999998</v>
          </cell>
          <cell r="CJ195">
            <v>36013220.029579364</v>
          </cell>
        </row>
        <row r="196">
          <cell r="B196" t="str">
            <v>Pukkila</v>
          </cell>
          <cell r="C196">
            <v>1988</v>
          </cell>
          <cell r="Q196">
            <v>131</v>
          </cell>
          <cell r="R196">
            <v>23</v>
          </cell>
          <cell r="S196">
            <v>139</v>
          </cell>
          <cell r="T196">
            <v>80</v>
          </cell>
          <cell r="U196">
            <v>83</v>
          </cell>
          <cell r="V196">
            <v>1092</v>
          </cell>
          <cell r="W196">
            <v>247</v>
          </cell>
          <cell r="X196">
            <v>143</v>
          </cell>
          <cell r="Y196">
            <v>50</v>
          </cell>
          <cell r="AE196">
            <v>0.888357465763101</v>
          </cell>
          <cell r="AF196">
            <v>2038963.0657555766</v>
          </cell>
          <cell r="AJ196">
            <v>88</v>
          </cell>
          <cell r="AK196">
            <v>960</v>
          </cell>
          <cell r="AM196">
            <v>61</v>
          </cell>
          <cell r="AN196">
            <v>0.0306841046277666</v>
          </cell>
          <cell r="AP196">
            <v>0</v>
          </cell>
          <cell r="AQ196">
            <v>16</v>
          </cell>
          <cell r="AS196">
            <v>0</v>
          </cell>
          <cell r="AT196">
            <v>0</v>
          </cell>
          <cell r="AU196">
            <v>145.03</v>
          </cell>
          <cell r="AV196">
            <v>13.707508791284562</v>
          </cell>
          <cell r="AX196">
            <v>105</v>
          </cell>
          <cell r="AY196">
            <v>648</v>
          </cell>
          <cell r="AZ196">
            <v>0.16203703703703703</v>
          </cell>
          <cell r="BB196">
            <v>0</v>
          </cell>
          <cell r="BC196">
            <v>508</v>
          </cell>
          <cell r="BD196">
            <v>849</v>
          </cell>
          <cell r="BE196">
            <v>0.5983510011778563</v>
          </cell>
          <cell r="BG196">
            <v>0</v>
          </cell>
          <cell r="BH196">
            <v>0</v>
          </cell>
          <cell r="BO196">
            <v>3269</v>
          </cell>
          <cell r="BP196">
            <v>-47902.98112231011</v>
          </cell>
          <cell r="BR196">
            <v>50486.45994817</v>
          </cell>
          <cell r="BS196">
            <v>169950</v>
          </cell>
          <cell r="BT196">
            <v>60269</v>
          </cell>
          <cell r="BU196">
            <v>134916.29841328936</v>
          </cell>
          <cell r="BV196">
            <v>5613.310900917095</v>
          </cell>
          <cell r="BW196">
            <v>26742.79937552646</v>
          </cell>
          <cell r="BX196">
            <v>40079.038482578464</v>
          </cell>
          <cell r="BY196">
            <v>126662.72441790301</v>
          </cell>
          <cell r="BZ196">
            <v>192233.72481729407</v>
          </cell>
          <cell r="CA196">
            <v>54526.841074924756</v>
          </cell>
          <cell r="CC196">
            <v>-5408.938842098967</v>
          </cell>
          <cell r="CF196">
            <v>0</v>
          </cell>
          <cell r="CG196">
            <v>850559.5975818193</v>
          </cell>
          <cell r="CH196">
            <v>-395074</v>
          </cell>
          <cell r="CI196">
            <v>-860185.56048</v>
          </cell>
          <cell r="CJ196">
            <v>3423690.0246256646</v>
          </cell>
        </row>
        <row r="197">
          <cell r="B197" t="str">
            <v>Punkalaidun</v>
          </cell>
          <cell r="C197">
            <v>3003</v>
          </cell>
          <cell r="Q197">
            <v>121</v>
          </cell>
          <cell r="R197">
            <v>32</v>
          </cell>
          <cell r="S197">
            <v>177</v>
          </cell>
          <cell r="T197">
            <v>93</v>
          </cell>
          <cell r="U197">
            <v>104</v>
          </cell>
          <cell r="V197">
            <v>1525</v>
          </cell>
          <cell r="W197">
            <v>458</v>
          </cell>
          <cell r="X197">
            <v>324</v>
          </cell>
          <cell r="Y197">
            <v>169</v>
          </cell>
          <cell r="AE197">
            <v>1.2353037238000903</v>
          </cell>
          <cell r="AF197">
            <v>4282864.210341471</v>
          </cell>
          <cell r="AJ197">
            <v>133</v>
          </cell>
          <cell r="AK197">
            <v>1276</v>
          </cell>
          <cell r="AM197">
            <v>108</v>
          </cell>
          <cell r="AN197">
            <v>0.03596403596403597</v>
          </cell>
          <cell r="AP197">
            <v>0</v>
          </cell>
          <cell r="AQ197">
            <v>4</v>
          </cell>
          <cell r="AS197">
            <v>0</v>
          </cell>
          <cell r="AT197">
            <v>0</v>
          </cell>
          <cell r="AU197">
            <v>361.08</v>
          </cell>
          <cell r="AV197">
            <v>8.31671651711532</v>
          </cell>
          <cell r="AX197">
            <v>131</v>
          </cell>
          <cell r="AY197">
            <v>773</v>
          </cell>
          <cell r="AZ197">
            <v>0.16946959896507116</v>
          </cell>
          <cell r="BB197">
            <v>0</v>
          </cell>
          <cell r="BC197">
            <v>917</v>
          </cell>
          <cell r="BD197">
            <v>1079</v>
          </cell>
          <cell r="BE197">
            <v>0.8498609823911029</v>
          </cell>
          <cell r="BG197">
            <v>0</v>
          </cell>
          <cell r="BH197">
            <v>0</v>
          </cell>
          <cell r="BO197">
            <v>-2031</v>
          </cell>
          <cell r="BP197">
            <v>-104964.03944011669</v>
          </cell>
          <cell r="BR197">
            <v>164582.84655112214</v>
          </cell>
          <cell r="BS197">
            <v>336617</v>
          </cell>
          <cell r="BT197">
            <v>105974</v>
          </cell>
          <cell r="BU197">
            <v>275176.4261463324</v>
          </cell>
          <cell r="BV197">
            <v>17270.633688822705</v>
          </cell>
          <cell r="BW197">
            <v>36750.65009825855</v>
          </cell>
          <cell r="BX197">
            <v>126163.3288833969</v>
          </cell>
          <cell r="BY197">
            <v>187520.19939022846</v>
          </cell>
          <cell r="BZ197">
            <v>296557.1127692157</v>
          </cell>
          <cell r="CA197">
            <v>89942.95135549175</v>
          </cell>
          <cell r="CC197">
            <v>-1975.3570111791305</v>
          </cell>
          <cell r="CF197">
            <v>0</v>
          </cell>
          <cell r="CG197">
            <v>2909247.702946977</v>
          </cell>
          <cell r="CH197">
            <v>32779</v>
          </cell>
          <cell r="CI197">
            <v>215583.62352</v>
          </cell>
          <cell r="CJ197">
            <v>10247945.428482283</v>
          </cell>
        </row>
        <row r="198">
          <cell r="B198" t="str">
            <v>Puolanka</v>
          </cell>
          <cell r="C198">
            <v>2735</v>
          </cell>
          <cell r="Q198">
            <v>87</v>
          </cell>
          <cell r="R198">
            <v>17</v>
          </cell>
          <cell r="S198">
            <v>113</v>
          </cell>
          <cell r="T198">
            <v>64</v>
          </cell>
          <cell r="U198">
            <v>91</v>
          </cell>
          <cell r="V198">
            <v>1427</v>
          </cell>
          <cell r="W198">
            <v>512</v>
          </cell>
          <cell r="X198">
            <v>306</v>
          </cell>
          <cell r="Y198">
            <v>118</v>
          </cell>
          <cell r="AE198">
            <v>1.876262280670559</v>
          </cell>
          <cell r="AF198">
            <v>5924559.9836185565</v>
          </cell>
          <cell r="AJ198">
            <v>187</v>
          </cell>
          <cell r="AK198">
            <v>1100</v>
          </cell>
          <cell r="AM198">
            <v>52</v>
          </cell>
          <cell r="AN198">
            <v>0.019012797074954298</v>
          </cell>
          <cell r="AP198">
            <v>0</v>
          </cell>
          <cell r="AQ198">
            <v>2</v>
          </cell>
          <cell r="AS198">
            <v>0</v>
          </cell>
          <cell r="AT198">
            <v>0</v>
          </cell>
          <cell r="AU198">
            <v>2461.3</v>
          </cell>
          <cell r="AV198">
            <v>1.1112013976353958</v>
          </cell>
          <cell r="AX198">
            <v>129</v>
          </cell>
          <cell r="AY198">
            <v>668</v>
          </cell>
          <cell r="AZ198">
            <v>0.19311377245508982</v>
          </cell>
          <cell r="BB198">
            <v>1.683249</v>
          </cell>
          <cell r="BC198">
            <v>773</v>
          </cell>
          <cell r="BD198">
            <v>855</v>
          </cell>
          <cell r="BE198">
            <v>0.904093567251462</v>
          </cell>
          <cell r="BG198">
            <v>0</v>
          </cell>
          <cell r="BH198">
            <v>0</v>
          </cell>
          <cell r="BO198">
            <v>133095</v>
          </cell>
          <cell r="BP198">
            <v>-62746.94155945153</v>
          </cell>
          <cell r="BR198">
            <v>-69019.54834536463</v>
          </cell>
          <cell r="BS198">
            <v>322815</v>
          </cell>
          <cell r="BT198">
            <v>97700</v>
          </cell>
          <cell r="BU198">
            <v>244790.15556027857</v>
          </cell>
          <cell r="BV198">
            <v>14632.251434991533</v>
          </cell>
          <cell r="BW198">
            <v>24727.2558363038</v>
          </cell>
          <cell r="BX198">
            <v>130873.78517567727</v>
          </cell>
          <cell r="BY198">
            <v>148340.0917950246</v>
          </cell>
          <cell r="BZ198">
            <v>236625.1477244411</v>
          </cell>
          <cell r="CA198">
            <v>72430.37775755036</v>
          </cell>
          <cell r="CC198">
            <v>-38300.04218500018</v>
          </cell>
          <cell r="CF198">
            <v>0</v>
          </cell>
          <cell r="CG198">
            <v>2191463.1212465125</v>
          </cell>
          <cell r="CH198">
            <v>14892</v>
          </cell>
          <cell r="CI198">
            <v>9051.568800000001</v>
          </cell>
          <cell r="CJ198">
            <v>13865595.186893579</v>
          </cell>
        </row>
        <row r="199">
          <cell r="B199" t="str">
            <v>Puumala</v>
          </cell>
          <cell r="C199">
            <v>2234</v>
          </cell>
          <cell r="Q199">
            <v>54</v>
          </cell>
          <cell r="R199">
            <v>10</v>
          </cell>
          <cell r="S199">
            <v>91</v>
          </cell>
          <cell r="T199">
            <v>57</v>
          </cell>
          <cell r="U199">
            <v>47</v>
          </cell>
          <cell r="V199">
            <v>1113</v>
          </cell>
          <cell r="W199">
            <v>483</v>
          </cell>
          <cell r="X199">
            <v>259</v>
          </cell>
          <cell r="Y199">
            <v>120</v>
          </cell>
          <cell r="AE199">
            <v>1.6809170187464872</v>
          </cell>
          <cell r="AF199">
            <v>4335454.826709655</v>
          </cell>
          <cell r="AJ199">
            <v>116</v>
          </cell>
          <cell r="AK199">
            <v>935</v>
          </cell>
          <cell r="AM199">
            <v>40</v>
          </cell>
          <cell r="AN199">
            <v>0.017905102954341987</v>
          </cell>
          <cell r="AP199">
            <v>0</v>
          </cell>
          <cell r="AQ199">
            <v>4</v>
          </cell>
          <cell r="AS199">
            <v>1</v>
          </cell>
          <cell r="AT199">
            <v>0</v>
          </cell>
          <cell r="AU199">
            <v>794.5</v>
          </cell>
          <cell r="AV199">
            <v>2.8118313404657016</v>
          </cell>
          <cell r="AX199">
            <v>89</v>
          </cell>
          <cell r="AY199">
            <v>486</v>
          </cell>
          <cell r="AZ199">
            <v>0.1831275720164609</v>
          </cell>
          <cell r="BB199">
            <v>0.786733</v>
          </cell>
          <cell r="BC199">
            <v>626</v>
          </cell>
          <cell r="BD199">
            <v>761</v>
          </cell>
          <cell r="BE199">
            <v>0.8226018396846255</v>
          </cell>
          <cell r="BG199">
            <v>0</v>
          </cell>
          <cell r="BH199">
            <v>0</v>
          </cell>
          <cell r="BO199">
            <v>2864</v>
          </cell>
          <cell r="BP199">
            <v>-36691.84862698972</v>
          </cell>
          <cell r="BR199">
            <v>270448.9247596208</v>
          </cell>
          <cell r="BS199">
            <v>306712</v>
          </cell>
          <cell r="BT199">
            <v>80932</v>
          </cell>
          <cell r="BU199">
            <v>212840.17227451561</v>
          </cell>
          <cell r="BV199">
            <v>11757.206041825455</v>
          </cell>
          <cell r="BW199">
            <v>28178.923088862364</v>
          </cell>
          <cell r="BX199">
            <v>96841.9166642587</v>
          </cell>
          <cell r="BY199">
            <v>115917.57965680344</v>
          </cell>
          <cell r="BZ199">
            <v>195401.13376254923</v>
          </cell>
          <cell r="CA199">
            <v>64132.152054768645</v>
          </cell>
          <cell r="CC199">
            <v>-34376.4472404994</v>
          </cell>
          <cell r="CF199">
            <v>0</v>
          </cell>
          <cell r="CG199">
            <v>1041538.6346614636</v>
          </cell>
          <cell r="CH199">
            <v>-345889</v>
          </cell>
          <cell r="CI199">
            <v>-128936.016</v>
          </cell>
          <cell r="CJ199">
            <v>8267175.455875071</v>
          </cell>
        </row>
        <row r="200">
          <cell r="B200" t="str">
            <v>Pyhtää</v>
          </cell>
          <cell r="C200">
            <v>5340</v>
          </cell>
          <cell r="Q200">
            <v>344</v>
          </cell>
          <cell r="R200">
            <v>65</v>
          </cell>
          <cell r="S200">
            <v>375</v>
          </cell>
          <cell r="T200">
            <v>158</v>
          </cell>
          <cell r="U200">
            <v>188</v>
          </cell>
          <cell r="V200">
            <v>2912</v>
          </cell>
          <cell r="W200">
            <v>751</v>
          </cell>
          <cell r="X200">
            <v>380</v>
          </cell>
          <cell r="Y200">
            <v>167</v>
          </cell>
          <cell r="AE200">
            <v>1.0137078479660149</v>
          </cell>
          <cell r="AF200">
            <v>6249701.689943165</v>
          </cell>
          <cell r="AJ200">
            <v>347</v>
          </cell>
          <cell r="AK200">
            <v>2483</v>
          </cell>
          <cell r="AM200">
            <v>205</v>
          </cell>
          <cell r="AN200">
            <v>0.03838951310861423</v>
          </cell>
          <cell r="AP200">
            <v>1</v>
          </cell>
          <cell r="AQ200">
            <v>415</v>
          </cell>
          <cell r="AS200">
            <v>3</v>
          </cell>
          <cell r="AT200">
            <v>196</v>
          </cell>
          <cell r="AU200">
            <v>324.75</v>
          </cell>
          <cell r="AV200">
            <v>16.443418013856814</v>
          </cell>
          <cell r="AX200">
            <v>249</v>
          </cell>
          <cell r="AY200">
            <v>1733</v>
          </cell>
          <cell r="AZ200">
            <v>0.1436814772071552</v>
          </cell>
          <cell r="BB200">
            <v>0</v>
          </cell>
          <cell r="BC200">
            <v>989</v>
          </cell>
          <cell r="BD200">
            <v>2041</v>
          </cell>
          <cell r="BE200">
            <v>0.4845663890249878</v>
          </cell>
          <cell r="BG200">
            <v>0</v>
          </cell>
          <cell r="BH200">
            <v>0</v>
          </cell>
          <cell r="BO200">
            <v>97136</v>
          </cell>
          <cell r="BP200">
            <v>-217391.38233058024</v>
          </cell>
          <cell r="BR200">
            <v>190396.44915563427</v>
          </cell>
          <cell r="BS200">
            <v>373776</v>
          </cell>
          <cell r="BT200">
            <v>115577</v>
          </cell>
          <cell r="BU200">
            <v>235069.5784648998</v>
          </cell>
          <cell r="BV200">
            <v>9112.403436958746</v>
          </cell>
          <cell r="BW200">
            <v>-127110.83688082914</v>
          </cell>
          <cell r="BX200">
            <v>99430.33695296093</v>
          </cell>
          <cell r="BY200">
            <v>228962.00169117263</v>
          </cell>
          <cell r="BZ200">
            <v>403407.92759863316</v>
          </cell>
          <cell r="CA200">
            <v>117512.97516334013</v>
          </cell>
          <cell r="CC200">
            <v>32363.60261600413</v>
          </cell>
          <cell r="CF200">
            <v>0</v>
          </cell>
          <cell r="CG200">
            <v>1300376.254206416</v>
          </cell>
          <cell r="CH200">
            <v>-709742</v>
          </cell>
          <cell r="CI200">
            <v>-109986.32879999997</v>
          </cell>
          <cell r="CJ200">
            <v>8982414.515703551</v>
          </cell>
        </row>
        <row r="201">
          <cell r="B201" t="str">
            <v>Pyhäjoki</v>
          </cell>
          <cell r="C201">
            <v>3188</v>
          </cell>
          <cell r="Q201">
            <v>197</v>
          </cell>
          <cell r="R201">
            <v>39</v>
          </cell>
          <cell r="S201">
            <v>244</v>
          </cell>
          <cell r="T201">
            <v>125</v>
          </cell>
          <cell r="U201">
            <v>128</v>
          </cell>
          <cell r="V201">
            <v>1592</v>
          </cell>
          <cell r="W201">
            <v>481</v>
          </cell>
          <cell r="X201">
            <v>254</v>
          </cell>
          <cell r="Y201">
            <v>128</v>
          </cell>
          <cell r="AE201">
            <v>1.3554502989337596</v>
          </cell>
          <cell r="AF201">
            <v>4988926.811206044</v>
          </cell>
          <cell r="AJ201">
            <v>145</v>
          </cell>
          <cell r="AK201">
            <v>1352</v>
          </cell>
          <cell r="AM201">
            <v>54</v>
          </cell>
          <cell r="AN201">
            <v>0.016938519447929738</v>
          </cell>
          <cell r="AP201">
            <v>0</v>
          </cell>
          <cell r="AQ201">
            <v>15</v>
          </cell>
          <cell r="AS201">
            <v>0</v>
          </cell>
          <cell r="AT201">
            <v>0</v>
          </cell>
          <cell r="AU201">
            <v>543</v>
          </cell>
          <cell r="AV201">
            <v>5.871086556169429</v>
          </cell>
          <cell r="AX201">
            <v>98</v>
          </cell>
          <cell r="AY201">
            <v>878</v>
          </cell>
          <cell r="AZ201">
            <v>0.11161731207289294</v>
          </cell>
          <cell r="BB201">
            <v>0.283466</v>
          </cell>
          <cell r="BC201">
            <v>725</v>
          </cell>
          <cell r="BD201">
            <v>1126</v>
          </cell>
          <cell r="BE201">
            <v>0.6438721136767318</v>
          </cell>
          <cell r="BG201">
            <v>0</v>
          </cell>
          <cell r="BH201">
            <v>0</v>
          </cell>
          <cell r="BO201">
            <v>22461</v>
          </cell>
          <cell r="BP201">
            <v>-43700.04304367973</v>
          </cell>
          <cell r="BR201">
            <v>-15316.170387493446</v>
          </cell>
          <cell r="BS201">
            <v>278360</v>
          </cell>
          <cell r="BT201">
            <v>90828</v>
          </cell>
          <cell r="BU201">
            <v>209003.70193620183</v>
          </cell>
          <cell r="BV201">
            <v>9695.638026579994</v>
          </cell>
          <cell r="BW201">
            <v>35066.45150657508</v>
          </cell>
          <cell r="BX201">
            <v>103455.7139788927</v>
          </cell>
          <cell r="BY201">
            <v>169578.02322362876</v>
          </cell>
          <cell r="BZ201">
            <v>253663.12014994805</v>
          </cell>
          <cell r="CA201">
            <v>67489.5917378455</v>
          </cell>
          <cell r="CC201">
            <v>13041.601410651849</v>
          </cell>
          <cell r="CF201">
            <v>0</v>
          </cell>
          <cell r="CG201">
            <v>2074273.2563358026</v>
          </cell>
          <cell r="CH201">
            <v>158078</v>
          </cell>
          <cell r="CI201">
            <v>126331.24800000002</v>
          </cell>
          <cell r="CJ201">
            <v>9979304.126558503</v>
          </cell>
        </row>
        <row r="202">
          <cell r="B202" t="str">
            <v>Pyhäjärvi</v>
          </cell>
          <cell r="C202">
            <v>5446</v>
          </cell>
          <cell r="Q202">
            <v>313</v>
          </cell>
          <cell r="R202">
            <v>54</v>
          </cell>
          <cell r="S202">
            <v>329</v>
          </cell>
          <cell r="T202">
            <v>156</v>
          </cell>
          <cell r="U202">
            <v>146</v>
          </cell>
          <cell r="V202">
            <v>2756</v>
          </cell>
          <cell r="W202">
            <v>899</v>
          </cell>
          <cell r="X202">
            <v>552</v>
          </cell>
          <cell r="Y202">
            <v>241</v>
          </cell>
          <cell r="AE202">
            <v>1.780646807345075</v>
          </cell>
          <cell r="AF202">
            <v>11195942.123104459</v>
          </cell>
          <cell r="AJ202">
            <v>288</v>
          </cell>
          <cell r="AK202">
            <v>2200</v>
          </cell>
          <cell r="AM202">
            <v>58</v>
          </cell>
          <cell r="AN202">
            <v>0.010650018362100624</v>
          </cell>
          <cell r="AP202">
            <v>0</v>
          </cell>
          <cell r="AQ202">
            <v>11</v>
          </cell>
          <cell r="AS202">
            <v>0</v>
          </cell>
          <cell r="AT202">
            <v>0</v>
          </cell>
          <cell r="AU202">
            <v>1311.31</v>
          </cell>
          <cell r="AV202">
            <v>4.15309880958736</v>
          </cell>
          <cell r="AX202">
            <v>200</v>
          </cell>
          <cell r="AY202">
            <v>1327</v>
          </cell>
          <cell r="AZ202">
            <v>0.15071590052750566</v>
          </cell>
          <cell r="BB202">
            <v>0.967833</v>
          </cell>
          <cell r="BC202">
            <v>1784</v>
          </cell>
          <cell r="BD202">
            <v>1785</v>
          </cell>
          <cell r="BE202">
            <v>0.9994397759103641</v>
          </cell>
          <cell r="BG202">
            <v>0</v>
          </cell>
          <cell r="BH202">
            <v>0</v>
          </cell>
          <cell r="BO202">
            <v>115437</v>
          </cell>
          <cell r="BP202">
            <v>-156069.5495305533</v>
          </cell>
          <cell r="BR202">
            <v>-60032.6572009027</v>
          </cell>
          <cell r="BS202">
            <v>568854</v>
          </cell>
          <cell r="BT202">
            <v>160404</v>
          </cell>
          <cell r="BU202">
            <v>347711.14435782126</v>
          </cell>
          <cell r="BV202">
            <v>18609.89689071376</v>
          </cell>
          <cell r="BW202">
            <v>54407.33896008739</v>
          </cell>
          <cell r="BX202">
            <v>220486.06081992874</v>
          </cell>
          <cell r="BY202">
            <v>276663.9387210996</v>
          </cell>
          <cell r="BZ202">
            <v>449731.40092725924</v>
          </cell>
          <cell r="CA202">
            <v>115058.54717717654</v>
          </cell>
          <cell r="CC202">
            <v>-271249.98354241444</v>
          </cell>
          <cell r="CF202">
            <v>0</v>
          </cell>
          <cell r="CG202">
            <v>369868.75603443244</v>
          </cell>
          <cell r="CH202">
            <v>-454184</v>
          </cell>
          <cell r="CI202">
            <v>-71631.12</v>
          </cell>
          <cell r="CJ202">
            <v>16205161.405419474</v>
          </cell>
        </row>
        <row r="203">
          <cell r="B203" t="str">
            <v>Pyhäntä</v>
          </cell>
          <cell r="C203">
            <v>1579</v>
          </cell>
          <cell r="Q203">
            <v>128</v>
          </cell>
          <cell r="R203">
            <v>22</v>
          </cell>
          <cell r="S203">
            <v>144</v>
          </cell>
          <cell r="T203">
            <v>65</v>
          </cell>
          <cell r="U203">
            <v>56</v>
          </cell>
          <cell r="V203">
            <v>832</v>
          </cell>
          <cell r="W203">
            <v>188</v>
          </cell>
          <cell r="X203">
            <v>108</v>
          </cell>
          <cell r="Y203">
            <v>36</v>
          </cell>
          <cell r="AE203">
            <v>1.223064436223906</v>
          </cell>
          <cell r="AF203">
            <v>2229649.9774311124</v>
          </cell>
          <cell r="AJ203">
            <v>72</v>
          </cell>
          <cell r="AK203">
            <v>668</v>
          </cell>
          <cell r="AM203">
            <v>24</v>
          </cell>
          <cell r="AN203">
            <v>0.015199493350221659</v>
          </cell>
          <cell r="AP203">
            <v>0</v>
          </cell>
          <cell r="AQ203">
            <v>0</v>
          </cell>
          <cell r="AS203">
            <v>0</v>
          </cell>
          <cell r="AT203">
            <v>0</v>
          </cell>
          <cell r="AU203">
            <v>810.7</v>
          </cell>
          <cell r="AV203">
            <v>1.9476995189342543</v>
          </cell>
          <cell r="AX203">
            <v>46</v>
          </cell>
          <cell r="AY203">
            <v>385</v>
          </cell>
          <cell r="AZ203">
            <v>0.11948051948051948</v>
          </cell>
          <cell r="BB203">
            <v>1.430633</v>
          </cell>
          <cell r="BC203">
            <v>813</v>
          </cell>
          <cell r="BD203">
            <v>562</v>
          </cell>
          <cell r="BE203">
            <v>1.4466192170818506</v>
          </cell>
          <cell r="BG203">
            <v>0</v>
          </cell>
          <cell r="BH203">
            <v>0</v>
          </cell>
          <cell r="BO203">
            <v>27930</v>
          </cell>
          <cell r="BP203">
            <v>-14879.936904858152</v>
          </cell>
          <cell r="BR203">
            <v>-38762.769205734134</v>
          </cell>
          <cell r="BS203">
            <v>142597</v>
          </cell>
          <cell r="BT203">
            <v>43369</v>
          </cell>
          <cell r="BU203">
            <v>115066.9355321736</v>
          </cell>
          <cell r="BV203">
            <v>6926.724569399294</v>
          </cell>
          <cell r="BW203">
            <v>14447.999352274763</v>
          </cell>
          <cell r="BX203">
            <v>58673.82537882386</v>
          </cell>
          <cell r="BY203">
            <v>84154.45967872407</v>
          </cell>
          <cell r="BZ203">
            <v>133597.43870718923</v>
          </cell>
          <cell r="CA203">
            <v>38246.73357772989</v>
          </cell>
          <cell r="CC203">
            <v>-14805.284160239758</v>
          </cell>
          <cell r="CF203">
            <v>0</v>
          </cell>
          <cell r="CG203">
            <v>1273753.3073660762</v>
          </cell>
          <cell r="CH203">
            <v>-172202</v>
          </cell>
          <cell r="CI203">
            <v>136815.43920000002</v>
          </cell>
          <cell r="CJ203">
            <v>5549146.723397044</v>
          </cell>
        </row>
        <row r="204">
          <cell r="B204" t="str">
            <v>Pyhäranta</v>
          </cell>
          <cell r="C204">
            <v>2075</v>
          </cell>
          <cell r="Q204">
            <v>125</v>
          </cell>
          <cell r="R204">
            <v>21</v>
          </cell>
          <cell r="S204">
            <v>126</v>
          </cell>
          <cell r="T204">
            <v>75</v>
          </cell>
          <cell r="U204">
            <v>69</v>
          </cell>
          <cell r="V204">
            <v>1118</v>
          </cell>
          <cell r="W204">
            <v>300</v>
          </cell>
          <cell r="X204">
            <v>180</v>
          </cell>
          <cell r="Y204">
            <v>61</v>
          </cell>
          <cell r="AE204">
            <v>0.9697111205343533</v>
          </cell>
          <cell r="AF204">
            <v>2323088.2034803433</v>
          </cell>
          <cell r="AJ204">
            <v>86</v>
          </cell>
          <cell r="AK204">
            <v>1005</v>
          </cell>
          <cell r="AM204">
            <v>27</v>
          </cell>
          <cell r="AN204">
            <v>0.013012048192771084</v>
          </cell>
          <cell r="AP204">
            <v>0</v>
          </cell>
          <cell r="AQ204">
            <v>7</v>
          </cell>
          <cell r="AS204">
            <v>0</v>
          </cell>
          <cell r="AT204">
            <v>0</v>
          </cell>
          <cell r="AU204">
            <v>143.28</v>
          </cell>
          <cell r="AV204">
            <v>14.4821328866555</v>
          </cell>
          <cell r="AX204">
            <v>91</v>
          </cell>
          <cell r="AY204">
            <v>636</v>
          </cell>
          <cell r="AZ204">
            <v>0.1430817610062893</v>
          </cell>
          <cell r="BB204">
            <v>0</v>
          </cell>
          <cell r="BC204">
            <v>509</v>
          </cell>
          <cell r="BD204">
            <v>879</v>
          </cell>
          <cell r="BE204">
            <v>0.5790671217292378</v>
          </cell>
          <cell r="BG204">
            <v>0</v>
          </cell>
          <cell r="BH204">
            <v>0</v>
          </cell>
          <cell r="BO204">
            <v>38872</v>
          </cell>
          <cell r="BP204">
            <v>-25552.695935263884</v>
          </cell>
          <cell r="BR204">
            <v>125422.74595760088</v>
          </cell>
          <cell r="BS204">
            <v>166578</v>
          </cell>
          <cell r="BT204">
            <v>56438</v>
          </cell>
          <cell r="BU204">
            <v>129722.21444774065</v>
          </cell>
          <cell r="BV204">
            <v>5761.346417775909</v>
          </cell>
          <cell r="BW204">
            <v>-32797.7229609648</v>
          </cell>
          <cell r="BX204">
            <v>53378.44238395563</v>
          </cell>
          <cell r="BY204">
            <v>104600.43267838539</v>
          </cell>
          <cell r="BZ204">
            <v>186841.64452944396</v>
          </cell>
          <cell r="CA204">
            <v>53002.486559640914</v>
          </cell>
          <cell r="CC204">
            <v>9383.631881987802</v>
          </cell>
          <cell r="CF204">
            <v>0</v>
          </cell>
          <cell r="CG204">
            <v>851770.6716190474</v>
          </cell>
          <cell r="CH204">
            <v>-481985</v>
          </cell>
          <cell r="CI204">
            <v>-768693.08448</v>
          </cell>
          <cell r="CJ204">
            <v>3545937.231828465</v>
          </cell>
        </row>
        <row r="205">
          <cell r="B205" t="str">
            <v>Pälkäne</v>
          </cell>
          <cell r="C205">
            <v>6627</v>
          </cell>
          <cell r="Q205">
            <v>334</v>
          </cell>
          <cell r="R205">
            <v>59</v>
          </cell>
          <cell r="S205">
            <v>458</v>
          </cell>
          <cell r="T205">
            <v>253</v>
          </cell>
          <cell r="U205">
            <v>204</v>
          </cell>
          <cell r="V205">
            <v>3473</v>
          </cell>
          <cell r="W205">
            <v>996</v>
          </cell>
          <cell r="X205">
            <v>591</v>
          </cell>
          <cell r="Y205">
            <v>259</v>
          </cell>
          <cell r="AE205">
            <v>1.2031570103851639</v>
          </cell>
          <cell r="AF205">
            <v>9205438.880426288</v>
          </cell>
          <cell r="AJ205">
            <v>379</v>
          </cell>
          <cell r="AK205">
            <v>2996</v>
          </cell>
          <cell r="AM205">
            <v>144</v>
          </cell>
          <cell r="AN205">
            <v>0.021729289271163424</v>
          </cell>
          <cell r="AP205">
            <v>0</v>
          </cell>
          <cell r="AQ205">
            <v>28</v>
          </cell>
          <cell r="AS205">
            <v>0</v>
          </cell>
          <cell r="AT205">
            <v>0</v>
          </cell>
          <cell r="AU205">
            <v>560.48</v>
          </cell>
          <cell r="AV205">
            <v>11.823793890950613</v>
          </cell>
          <cell r="AX205">
            <v>253</v>
          </cell>
          <cell r="AY205">
            <v>1959</v>
          </cell>
          <cell r="AZ205">
            <v>0.12914752424706483</v>
          </cell>
          <cell r="BB205">
            <v>0</v>
          </cell>
          <cell r="BC205">
            <v>1855</v>
          </cell>
          <cell r="BD205">
            <v>2531</v>
          </cell>
          <cell r="BE205">
            <v>0.7329118925325958</v>
          </cell>
          <cell r="BG205">
            <v>0</v>
          </cell>
          <cell r="BH205">
            <v>0</v>
          </cell>
          <cell r="BO205">
            <v>-130052</v>
          </cell>
          <cell r="BP205">
            <v>-194564.17653669382</v>
          </cell>
          <cell r="BR205">
            <v>-12804.24278062582</v>
          </cell>
          <cell r="BS205">
            <v>642019</v>
          </cell>
          <cell r="BT205">
            <v>195798</v>
          </cell>
          <cell r="BU205">
            <v>456431.13350845047</v>
          </cell>
          <cell r="BV205">
            <v>18923.51818230522</v>
          </cell>
          <cell r="BW205">
            <v>38485.85235614743</v>
          </cell>
          <cell r="BX205">
            <v>180396.70705651797</v>
          </cell>
          <cell r="BY205">
            <v>367715.8901137397</v>
          </cell>
          <cell r="BZ205">
            <v>580818.1819355405</v>
          </cell>
          <cell r="CA205">
            <v>180688.9369229741</v>
          </cell>
          <cell r="CC205">
            <v>28945.692172771458</v>
          </cell>
          <cell r="CF205">
            <v>0</v>
          </cell>
          <cell r="CG205">
            <v>4143294.3972914293</v>
          </cell>
          <cell r="CH205">
            <v>-706745</v>
          </cell>
          <cell r="CI205">
            <v>-691357.52256</v>
          </cell>
          <cell r="CJ205">
            <v>16536305.627195232</v>
          </cell>
        </row>
        <row r="206">
          <cell r="B206" t="str">
            <v>Pöytyä</v>
          </cell>
          <cell r="C206">
            <v>8503</v>
          </cell>
          <cell r="Q206">
            <v>606</v>
          </cell>
          <cell r="R206">
            <v>116</v>
          </cell>
          <cell r="S206">
            <v>643</v>
          </cell>
          <cell r="T206">
            <v>319</v>
          </cell>
          <cell r="U206">
            <v>288</v>
          </cell>
          <cell r="V206">
            <v>4517</v>
          </cell>
          <cell r="W206">
            <v>1091</v>
          </cell>
          <cell r="X206">
            <v>609</v>
          </cell>
          <cell r="Y206">
            <v>314</v>
          </cell>
          <cell r="AE206">
            <v>1.02289647397769</v>
          </cell>
          <cell r="AF206">
            <v>10041742.555860735</v>
          </cell>
          <cell r="AJ206">
            <v>376</v>
          </cell>
          <cell r="AK206">
            <v>3920</v>
          </cell>
          <cell r="AM206">
            <v>259</v>
          </cell>
          <cell r="AN206">
            <v>0.030459837704339646</v>
          </cell>
          <cell r="AP206">
            <v>0</v>
          </cell>
          <cell r="AQ206">
            <v>49</v>
          </cell>
          <cell r="AS206">
            <v>0</v>
          </cell>
          <cell r="AT206">
            <v>0</v>
          </cell>
          <cell r="AU206">
            <v>750.06</v>
          </cell>
          <cell r="AV206">
            <v>11.336426419219796</v>
          </cell>
          <cell r="AX206">
            <v>456</v>
          </cell>
          <cell r="AY206">
            <v>2568</v>
          </cell>
          <cell r="AZ206">
            <v>0.17757009345794392</v>
          </cell>
          <cell r="BB206">
            <v>0</v>
          </cell>
          <cell r="BC206">
            <v>2618</v>
          </cell>
          <cell r="BD206">
            <v>3398</v>
          </cell>
          <cell r="BE206">
            <v>0.7704532077692761</v>
          </cell>
          <cell r="BG206">
            <v>0</v>
          </cell>
          <cell r="BH206">
            <v>2</v>
          </cell>
          <cell r="BO206">
            <v>-25759</v>
          </cell>
          <cell r="BP206">
            <v>-148763.63439431472</v>
          </cell>
          <cell r="BR206">
            <v>4699.763645730913</v>
          </cell>
          <cell r="BS206">
            <v>728276</v>
          </cell>
          <cell r="BT206">
            <v>246779</v>
          </cell>
          <cell r="BU206">
            <v>568370.5156629826</v>
          </cell>
          <cell r="BV206">
            <v>26839.74081675102</v>
          </cell>
          <cell r="BW206">
            <v>50553.860423168335</v>
          </cell>
          <cell r="BX206">
            <v>235055.66469803228</v>
          </cell>
          <cell r="BY206">
            <v>500128.3131237348</v>
          </cell>
          <cell r="BZ206">
            <v>790161.8219502514</v>
          </cell>
          <cell r="CA206">
            <v>233954.87761570083</v>
          </cell>
          <cell r="CC206">
            <v>4953.786248370576</v>
          </cell>
          <cell r="CF206">
            <v>0</v>
          </cell>
          <cell r="CG206">
            <v>6202025.339151058</v>
          </cell>
          <cell r="CH206">
            <v>-459352</v>
          </cell>
          <cell r="CI206">
            <v>-35281.582559999995</v>
          </cell>
          <cell r="CJ206">
            <v>21912359.121172957</v>
          </cell>
        </row>
        <row r="207">
          <cell r="B207" t="str">
            <v>Raahe</v>
          </cell>
          <cell r="C207">
            <v>25010</v>
          </cell>
          <cell r="Q207">
            <v>1839</v>
          </cell>
          <cell r="R207">
            <v>338</v>
          </cell>
          <cell r="S207">
            <v>2037</v>
          </cell>
          <cell r="T207">
            <v>931</v>
          </cell>
          <cell r="U207">
            <v>962</v>
          </cell>
          <cell r="V207">
            <v>13342</v>
          </cell>
          <cell r="W207">
            <v>3378</v>
          </cell>
          <cell r="X207">
            <v>1599</v>
          </cell>
          <cell r="Y207">
            <v>584</v>
          </cell>
          <cell r="AE207">
            <v>1.3511348755379382</v>
          </cell>
          <cell r="AF207">
            <v>39013742.95384894</v>
          </cell>
          <cell r="AJ207">
            <v>1400</v>
          </cell>
          <cell r="AK207">
            <v>10902</v>
          </cell>
          <cell r="AM207">
            <v>612</v>
          </cell>
          <cell r="AN207">
            <v>0.024470211915233908</v>
          </cell>
          <cell r="AP207">
            <v>0</v>
          </cell>
          <cell r="AQ207">
            <v>15</v>
          </cell>
          <cell r="AS207">
            <v>0</v>
          </cell>
          <cell r="AT207">
            <v>0</v>
          </cell>
          <cell r="AU207">
            <v>1014.22</v>
          </cell>
          <cell r="AV207">
            <v>24.65934412652087</v>
          </cell>
          <cell r="AX207">
            <v>869</v>
          </cell>
          <cell r="AY207">
            <v>7247</v>
          </cell>
          <cell r="AZ207">
            <v>0.11991168759486684</v>
          </cell>
          <cell r="BB207">
            <v>0</v>
          </cell>
          <cell r="BC207">
            <v>10695</v>
          </cell>
          <cell r="BD207">
            <v>9004</v>
          </cell>
          <cell r="BE207">
            <v>1.1878054198134163</v>
          </cell>
          <cell r="BG207">
            <v>0</v>
          </cell>
          <cell r="BH207">
            <v>2</v>
          </cell>
          <cell r="BO207">
            <v>619971</v>
          </cell>
          <cell r="BP207">
            <v>-974736.1849213188</v>
          </cell>
          <cell r="BR207">
            <v>-262736.8353430629</v>
          </cell>
          <cell r="BS207">
            <v>1718173</v>
          </cell>
          <cell r="BT207">
            <v>523096</v>
          </cell>
          <cell r="BU207">
            <v>1194796.575612194</v>
          </cell>
          <cell r="BV207">
            <v>48400.668529056275</v>
          </cell>
          <cell r="BW207">
            <v>88377.66139206645</v>
          </cell>
          <cell r="BX207">
            <v>693320.6224758168</v>
          </cell>
          <cell r="BY207">
            <v>1030296.7893436988</v>
          </cell>
          <cell r="BZ207">
            <v>1749558.4975446665</v>
          </cell>
          <cell r="CA207">
            <v>422834.2612383189</v>
          </cell>
          <cell r="CC207">
            <v>191267.64606360756</v>
          </cell>
          <cell r="CF207">
            <v>-9668.126499638332</v>
          </cell>
          <cell r="CG207">
            <v>10636650.49924191</v>
          </cell>
          <cell r="CH207">
            <v>-1801321</v>
          </cell>
          <cell r="CI207">
            <v>-183792.43007999993</v>
          </cell>
          <cell r="CJ207">
            <v>57640123.12790994</v>
          </cell>
        </row>
        <row r="208">
          <cell r="B208" t="str">
            <v>Raasepori</v>
          </cell>
          <cell r="C208">
            <v>28077</v>
          </cell>
          <cell r="Q208">
            <v>1499</v>
          </cell>
          <cell r="R208">
            <v>313</v>
          </cell>
          <cell r="S208">
            <v>1865</v>
          </cell>
          <cell r="T208">
            <v>884</v>
          </cell>
          <cell r="U208">
            <v>898</v>
          </cell>
          <cell r="V208">
            <v>15491</v>
          </cell>
          <cell r="W208">
            <v>3958</v>
          </cell>
          <cell r="X208">
            <v>2225</v>
          </cell>
          <cell r="Y208">
            <v>944</v>
          </cell>
          <cell r="AE208">
            <v>0.9026133574348443</v>
          </cell>
          <cell r="AF208">
            <v>29258878.841025084</v>
          </cell>
          <cell r="AJ208">
            <v>1484</v>
          </cell>
          <cell r="AK208">
            <v>13290</v>
          </cell>
          <cell r="AM208">
            <v>1257</v>
          </cell>
          <cell r="AN208">
            <v>0.04476974035687573</v>
          </cell>
          <cell r="AP208">
            <v>3</v>
          </cell>
          <cell r="AQ208">
            <v>18208</v>
          </cell>
          <cell r="AS208">
            <v>3</v>
          </cell>
          <cell r="AT208">
            <v>1886</v>
          </cell>
          <cell r="AU208">
            <v>1147.99</v>
          </cell>
          <cell r="AV208">
            <v>24.45753011785817</v>
          </cell>
          <cell r="AX208">
            <v>1595</v>
          </cell>
          <cell r="AY208">
            <v>8512</v>
          </cell>
          <cell r="AZ208">
            <v>0.18738251879699247</v>
          </cell>
          <cell r="BB208">
            <v>0</v>
          </cell>
          <cell r="BC208">
            <v>10228</v>
          </cell>
          <cell r="BD208">
            <v>11476</v>
          </cell>
          <cell r="BE208">
            <v>0.8912513070756362</v>
          </cell>
          <cell r="BG208">
            <v>0</v>
          </cell>
          <cell r="BH208">
            <v>1</v>
          </cell>
          <cell r="BO208">
            <v>-62333</v>
          </cell>
          <cell r="BP208">
            <v>-1585407.696051545</v>
          </cell>
          <cell r="BR208">
            <v>100751.36435972154</v>
          </cell>
          <cell r="BS208">
            <v>2274555</v>
          </cell>
          <cell r="BT208">
            <v>774472</v>
          </cell>
          <cell r="BU208">
            <v>1740977.2657312586</v>
          </cell>
          <cell r="BV208">
            <v>55966.14853698343</v>
          </cell>
          <cell r="BW208">
            <v>183065.70473621695</v>
          </cell>
          <cell r="BX208">
            <v>718511.309927462</v>
          </cell>
          <cell r="BY208">
            <v>1375150.3688940979</v>
          </cell>
          <cell r="BZ208">
            <v>2388585.246096866</v>
          </cell>
          <cell r="CA208">
            <v>737475.7514669271</v>
          </cell>
          <cell r="CC208">
            <v>172455.36826989887</v>
          </cell>
          <cell r="CF208">
            <v>0</v>
          </cell>
          <cell r="CG208">
            <v>9578464.777098184</v>
          </cell>
          <cell r="CH208">
            <v>-1125156</v>
          </cell>
          <cell r="CI208">
            <v>-945237.7476</v>
          </cell>
          <cell r="CJ208">
            <v>54083129.566184826</v>
          </cell>
        </row>
        <row r="209">
          <cell r="B209" t="str">
            <v>Raisio</v>
          </cell>
          <cell r="C209">
            <v>24283</v>
          </cell>
          <cell r="Q209">
            <v>1480</v>
          </cell>
          <cell r="R209">
            <v>258</v>
          </cell>
          <cell r="S209">
            <v>1546</v>
          </cell>
          <cell r="T209">
            <v>819</v>
          </cell>
          <cell r="U209">
            <v>892</v>
          </cell>
          <cell r="V209">
            <v>14171</v>
          </cell>
          <cell r="W209">
            <v>2854</v>
          </cell>
          <cell r="X209">
            <v>1665</v>
          </cell>
          <cell r="Y209">
            <v>598</v>
          </cell>
          <cell r="AE209">
            <v>0.979318738241236</v>
          </cell>
          <cell r="AF209">
            <v>27455643.46886955</v>
          </cell>
          <cell r="AJ209">
            <v>1412</v>
          </cell>
          <cell r="AK209">
            <v>11699</v>
          </cell>
          <cell r="AM209">
            <v>1638</v>
          </cell>
          <cell r="AN209">
            <v>0.06745459786682041</v>
          </cell>
          <cell r="AP209">
            <v>0</v>
          </cell>
          <cell r="AQ209">
            <v>346</v>
          </cell>
          <cell r="AS209">
            <v>0</v>
          </cell>
          <cell r="AT209">
            <v>0</v>
          </cell>
          <cell r="AU209">
            <v>48.76</v>
          </cell>
          <cell r="AV209">
            <v>498.01066447908124</v>
          </cell>
          <cell r="AX209">
            <v>1154</v>
          </cell>
          <cell r="AY209">
            <v>7943</v>
          </cell>
          <cell r="AZ209">
            <v>0.14528515674178522</v>
          </cell>
          <cell r="BB209">
            <v>0</v>
          </cell>
          <cell r="BC209">
            <v>9422</v>
          </cell>
          <cell r="BD209">
            <v>10075</v>
          </cell>
          <cell r="BE209">
            <v>0.9351861042183622</v>
          </cell>
          <cell r="BG209">
            <v>0</v>
          </cell>
          <cell r="BH209">
            <v>0</v>
          </cell>
          <cell r="BO209">
            <v>-382405</v>
          </cell>
          <cell r="BP209">
            <v>-1976987.2368359787</v>
          </cell>
          <cell r="BR209">
            <v>-208527.08328069</v>
          </cell>
          <cell r="BS209">
            <v>1528954</v>
          </cell>
          <cell r="BT209">
            <v>539128</v>
          </cell>
          <cell r="BU209">
            <v>1052685.2707331371</v>
          </cell>
          <cell r="BV209">
            <v>26314.82731204461</v>
          </cell>
          <cell r="BW209">
            <v>-43151.45647350224</v>
          </cell>
          <cell r="BX209">
            <v>577164.9349497573</v>
          </cell>
          <cell r="BY209">
            <v>1044890.0202465078</v>
          </cell>
          <cell r="BZ209">
            <v>1811262.2017673086</v>
          </cell>
          <cell r="CA209">
            <v>522894.02766410855</v>
          </cell>
          <cell r="CC209">
            <v>-36477.504698191886</v>
          </cell>
          <cell r="CF209">
            <v>0</v>
          </cell>
          <cell r="CG209">
            <v>-233633.8279760752</v>
          </cell>
          <cell r="CH209">
            <v>-2180040</v>
          </cell>
          <cell r="CI209">
            <v>-1213665.6019200003</v>
          </cell>
          <cell r="CJ209">
            <v>27254642.470836908</v>
          </cell>
        </row>
        <row r="210">
          <cell r="B210" t="str">
            <v>Rantasalmi</v>
          </cell>
          <cell r="C210">
            <v>3649</v>
          </cell>
          <cell r="Q210">
            <v>154</v>
          </cell>
          <cell r="R210">
            <v>29</v>
          </cell>
          <cell r="S210">
            <v>172</v>
          </cell>
          <cell r="T210">
            <v>122</v>
          </cell>
          <cell r="U210">
            <v>99</v>
          </cell>
          <cell r="V210">
            <v>1922</v>
          </cell>
          <cell r="W210">
            <v>602</v>
          </cell>
          <cell r="X210">
            <v>362</v>
          </cell>
          <cell r="Y210">
            <v>187</v>
          </cell>
          <cell r="AE210">
            <v>1.3173450489497587</v>
          </cell>
          <cell r="AF210">
            <v>5549816.570299108</v>
          </cell>
          <cell r="AJ210">
            <v>255</v>
          </cell>
          <cell r="AK210">
            <v>1608</v>
          </cell>
          <cell r="AM210">
            <v>71</v>
          </cell>
          <cell r="AN210">
            <v>0.019457385585091806</v>
          </cell>
          <cell r="AP210">
            <v>0</v>
          </cell>
          <cell r="AQ210">
            <v>7</v>
          </cell>
          <cell r="AS210">
            <v>0</v>
          </cell>
          <cell r="AT210">
            <v>0</v>
          </cell>
          <cell r="AU210">
            <v>559.17</v>
          </cell>
          <cell r="AV210">
            <v>6.525743512706333</v>
          </cell>
          <cell r="AX210">
            <v>168</v>
          </cell>
          <cell r="AY210">
            <v>921</v>
          </cell>
          <cell r="AZ210">
            <v>0.18241042345276873</v>
          </cell>
          <cell r="BB210">
            <v>0.556</v>
          </cell>
          <cell r="BC210">
            <v>939</v>
          </cell>
          <cell r="BD210">
            <v>1287</v>
          </cell>
          <cell r="BE210">
            <v>0.7296037296037297</v>
          </cell>
          <cell r="BG210">
            <v>0</v>
          </cell>
          <cell r="BH210">
            <v>0</v>
          </cell>
          <cell r="BO210">
            <v>-61714</v>
          </cell>
          <cell r="BP210">
            <v>-105426.65543798573</v>
          </cell>
          <cell r="BR210">
            <v>78566.64100998268</v>
          </cell>
          <cell r="BS210">
            <v>411804</v>
          </cell>
          <cell r="BT210">
            <v>130474</v>
          </cell>
          <cell r="BU210">
            <v>344562.1825584938</v>
          </cell>
          <cell r="BV210">
            <v>19231.41621597007</v>
          </cell>
          <cell r="BW210">
            <v>10822.416604734512</v>
          </cell>
          <cell r="BX210">
            <v>149765.78572192296</v>
          </cell>
          <cell r="BY210">
            <v>221860.94889061732</v>
          </cell>
          <cell r="BZ210">
            <v>352014.0620886088</v>
          </cell>
          <cell r="CA210">
            <v>109483.44561055586</v>
          </cell>
          <cell r="CC210">
            <v>-5342.658567014834</v>
          </cell>
          <cell r="CF210">
            <v>545964.8936173934</v>
          </cell>
          <cell r="CG210">
            <v>3253635.390091707</v>
          </cell>
          <cell r="CH210">
            <v>-207114</v>
          </cell>
          <cell r="CI210">
            <v>-92886.02688</v>
          </cell>
          <cell r="CJ210">
            <v>12417480.576913536</v>
          </cell>
        </row>
        <row r="211">
          <cell r="B211" t="str">
            <v>Ranua</v>
          </cell>
          <cell r="C211">
            <v>4023</v>
          </cell>
          <cell r="Q211">
            <v>238</v>
          </cell>
          <cell r="R211">
            <v>54</v>
          </cell>
          <cell r="S211">
            <v>331</v>
          </cell>
          <cell r="T211">
            <v>186</v>
          </cell>
          <cell r="U211">
            <v>185</v>
          </cell>
          <cell r="V211">
            <v>2009</v>
          </cell>
          <cell r="W211">
            <v>546</v>
          </cell>
          <cell r="X211">
            <v>352</v>
          </cell>
          <cell r="Y211">
            <v>122</v>
          </cell>
          <cell r="AE211">
            <v>1.225765131881318</v>
          </cell>
          <cell r="AF211">
            <v>5693279.671051104</v>
          </cell>
          <cell r="AJ211">
            <v>272</v>
          </cell>
          <cell r="AK211">
            <v>1581</v>
          </cell>
          <cell r="AM211">
            <v>37</v>
          </cell>
          <cell r="AN211">
            <v>0.009197116579666915</v>
          </cell>
          <cell r="AP211">
            <v>0</v>
          </cell>
          <cell r="AQ211">
            <v>5</v>
          </cell>
          <cell r="AS211">
            <v>0</v>
          </cell>
          <cell r="AT211">
            <v>0</v>
          </cell>
          <cell r="AU211">
            <v>3453.94</v>
          </cell>
          <cell r="AV211">
            <v>1.1647567705287294</v>
          </cell>
          <cell r="AX211">
            <v>156</v>
          </cell>
          <cell r="AY211">
            <v>933</v>
          </cell>
          <cell r="AZ211">
            <v>0.16720257234726688</v>
          </cell>
          <cell r="BB211">
            <v>1.665716</v>
          </cell>
          <cell r="BC211">
            <v>1180</v>
          </cell>
          <cell r="BD211">
            <v>1258</v>
          </cell>
          <cell r="BE211">
            <v>0.9379968203497615</v>
          </cell>
          <cell r="BG211">
            <v>0</v>
          </cell>
          <cell r="BH211">
            <v>0</v>
          </cell>
          <cell r="BO211">
            <v>230009</v>
          </cell>
          <cell r="BP211">
            <v>-120485.66863659443</v>
          </cell>
          <cell r="BR211">
            <v>26685.365200374275</v>
          </cell>
          <cell r="BS211">
            <v>390442</v>
          </cell>
          <cell r="BT211">
            <v>122609</v>
          </cell>
          <cell r="BU211">
            <v>347331.21264556574</v>
          </cell>
          <cell r="BV211">
            <v>19520.681091053913</v>
          </cell>
          <cell r="BW211">
            <v>49288.64328394005</v>
          </cell>
          <cell r="BX211">
            <v>162882.72037355308</v>
          </cell>
          <cell r="BY211">
            <v>214276.4605479164</v>
          </cell>
          <cell r="BZ211">
            <v>320128.6243718793</v>
          </cell>
          <cell r="CA211">
            <v>93831.44175977557</v>
          </cell>
          <cell r="CC211">
            <v>32173.621052391634</v>
          </cell>
          <cell r="CF211">
            <v>150146.10903215772</v>
          </cell>
          <cell r="CG211">
            <v>4671405.133500759</v>
          </cell>
          <cell r="CH211">
            <v>143549</v>
          </cell>
          <cell r="CI211">
            <v>1250.2886399999988</v>
          </cell>
          <cell r="CJ211">
            <v>20575397.61012773</v>
          </cell>
        </row>
        <row r="212">
          <cell r="B212" t="str">
            <v>Rauma</v>
          </cell>
          <cell r="C212">
            <v>39614</v>
          </cell>
          <cell r="Q212">
            <v>2242</v>
          </cell>
          <cell r="R212">
            <v>427</v>
          </cell>
          <cell r="S212">
            <v>2459</v>
          </cell>
          <cell r="T212">
            <v>1123</v>
          </cell>
          <cell r="U212">
            <v>1276</v>
          </cell>
          <cell r="V212">
            <v>22565</v>
          </cell>
          <cell r="W212">
            <v>5244</v>
          </cell>
          <cell r="X212">
            <v>3043</v>
          </cell>
          <cell r="Y212">
            <v>1235</v>
          </cell>
          <cell r="AE212">
            <v>0.9334374088902706</v>
          </cell>
          <cell r="AF212">
            <v>42691274.61165254</v>
          </cell>
          <cell r="AJ212">
            <v>2419</v>
          </cell>
          <cell r="AK212">
            <v>18652</v>
          </cell>
          <cell r="AM212">
            <v>1822</v>
          </cell>
          <cell r="AN212">
            <v>0.04599384056141768</v>
          </cell>
          <cell r="AP212">
            <v>0</v>
          </cell>
          <cell r="AQ212">
            <v>116</v>
          </cell>
          <cell r="AS212">
            <v>0</v>
          </cell>
          <cell r="AT212">
            <v>0</v>
          </cell>
          <cell r="AU212">
            <v>495.73</v>
          </cell>
          <cell r="AV212">
            <v>79.9104351158897</v>
          </cell>
          <cell r="AX212">
            <v>1847</v>
          </cell>
          <cell r="AY212">
            <v>12059</v>
          </cell>
          <cell r="AZ212">
            <v>0.1531636122398209</v>
          </cell>
          <cell r="BB212">
            <v>0</v>
          </cell>
          <cell r="BC212">
            <v>15960</v>
          </cell>
          <cell r="BD212">
            <v>15882</v>
          </cell>
          <cell r="BE212">
            <v>1.0049112202493389</v>
          </cell>
          <cell r="BG212">
            <v>0</v>
          </cell>
          <cell r="BH212">
            <v>0</v>
          </cell>
          <cell r="BO212">
            <v>819888</v>
          </cell>
          <cell r="BP212">
            <v>-1337518.5542292483</v>
          </cell>
          <cell r="BR212">
            <v>441723.179392606</v>
          </cell>
          <cell r="BS212">
            <v>2791678</v>
          </cell>
          <cell r="BT212">
            <v>1004850</v>
          </cell>
          <cell r="BU212">
            <v>2239849.184151838</v>
          </cell>
          <cell r="BV212">
            <v>98973.14985240079</v>
          </cell>
          <cell r="BW212">
            <v>-246556.0515552825</v>
          </cell>
          <cell r="BX212">
            <v>955269.0614246762</v>
          </cell>
          <cell r="BY212">
            <v>1905271.7645717259</v>
          </cell>
          <cell r="BZ212">
            <v>3014864.1932441685</v>
          </cell>
          <cell r="CA212">
            <v>1134287.80984504</v>
          </cell>
          <cell r="CC212">
            <v>-673565.637514699</v>
          </cell>
          <cell r="CF212">
            <v>0</v>
          </cell>
          <cell r="CG212">
            <v>-7465099.325564533</v>
          </cell>
          <cell r="CH212">
            <v>-1344452</v>
          </cell>
          <cell r="CI212">
            <v>-3083167.5051840004</v>
          </cell>
          <cell r="CJ212">
            <v>43743481.17555824</v>
          </cell>
        </row>
        <row r="213">
          <cell r="B213" t="str">
            <v>Rautalampi</v>
          </cell>
          <cell r="C213">
            <v>3288</v>
          </cell>
          <cell r="Q213">
            <v>145</v>
          </cell>
          <cell r="R213">
            <v>30</v>
          </cell>
          <cell r="S213">
            <v>208</v>
          </cell>
          <cell r="T213">
            <v>99</v>
          </cell>
          <cell r="U213">
            <v>108</v>
          </cell>
          <cell r="V213">
            <v>1631</v>
          </cell>
          <cell r="W213">
            <v>574</v>
          </cell>
          <cell r="X213">
            <v>352</v>
          </cell>
          <cell r="Y213">
            <v>141</v>
          </cell>
          <cell r="AE213">
            <v>1.6695113773823897</v>
          </cell>
          <cell r="AF213">
            <v>6337623.191100307</v>
          </cell>
          <cell r="AJ213">
            <v>165</v>
          </cell>
          <cell r="AK213">
            <v>1321</v>
          </cell>
          <cell r="AM213">
            <v>81</v>
          </cell>
          <cell r="AN213">
            <v>0.024635036496350366</v>
          </cell>
          <cell r="AP213">
            <v>0</v>
          </cell>
          <cell r="AQ213">
            <v>2</v>
          </cell>
          <cell r="AS213">
            <v>0</v>
          </cell>
          <cell r="AT213">
            <v>0</v>
          </cell>
          <cell r="AU213">
            <v>538.93</v>
          </cell>
          <cell r="AV213">
            <v>6.100977863544431</v>
          </cell>
          <cell r="AX213">
            <v>132</v>
          </cell>
          <cell r="AY213">
            <v>863</v>
          </cell>
          <cell r="AZ213">
            <v>0.15295480880648898</v>
          </cell>
          <cell r="BB213">
            <v>0.229133</v>
          </cell>
          <cell r="BC213">
            <v>956</v>
          </cell>
          <cell r="BD213">
            <v>1079</v>
          </cell>
          <cell r="BE213">
            <v>0.8860055607043559</v>
          </cell>
          <cell r="BG213">
            <v>0</v>
          </cell>
          <cell r="BH213">
            <v>0</v>
          </cell>
          <cell r="BO213">
            <v>82080</v>
          </cell>
          <cell r="BP213">
            <v>-144858.13223272518</v>
          </cell>
          <cell r="BR213">
            <v>44659.95051725209</v>
          </cell>
          <cell r="BS213">
            <v>362670</v>
          </cell>
          <cell r="BT213">
            <v>102000</v>
          </cell>
          <cell r="BU213">
            <v>267642.6833515385</v>
          </cell>
          <cell r="BV213">
            <v>13261.625876543416</v>
          </cell>
          <cell r="BW213">
            <v>41439.79547026726</v>
          </cell>
          <cell r="BX213">
            <v>141735.98122573993</v>
          </cell>
          <cell r="BY213">
            <v>170023.73389113502</v>
          </cell>
          <cell r="BZ213">
            <v>295831.9159426533</v>
          </cell>
          <cell r="CA213">
            <v>79431.95436947807</v>
          </cell>
          <cell r="CC213">
            <v>9674.597147480374</v>
          </cell>
          <cell r="CF213">
            <v>0</v>
          </cell>
          <cell r="CG213">
            <v>2946729.6321454556</v>
          </cell>
          <cell r="CH213">
            <v>315823</v>
          </cell>
          <cell r="CI213">
            <v>60248.28384000001</v>
          </cell>
          <cell r="CJ213">
            <v>12273844.34360835</v>
          </cell>
        </row>
        <row r="214">
          <cell r="B214" t="str">
            <v>Rautavaara</v>
          </cell>
          <cell r="C214">
            <v>1723</v>
          </cell>
          <cell r="Q214">
            <v>53</v>
          </cell>
          <cell r="R214">
            <v>13</v>
          </cell>
          <cell r="S214">
            <v>91</v>
          </cell>
          <cell r="T214">
            <v>43</v>
          </cell>
          <cell r="U214">
            <v>34</v>
          </cell>
          <cell r="V214">
            <v>866</v>
          </cell>
          <cell r="W214">
            <v>312</v>
          </cell>
          <cell r="X214">
            <v>225</v>
          </cell>
          <cell r="Y214">
            <v>86</v>
          </cell>
          <cell r="AE214">
            <v>2.1228999535581354</v>
          </cell>
          <cell r="AF214">
            <v>4222989.75046628</v>
          </cell>
          <cell r="AJ214">
            <v>115</v>
          </cell>
          <cell r="AK214">
            <v>662</v>
          </cell>
          <cell r="AM214">
            <v>16</v>
          </cell>
          <cell r="AN214">
            <v>0.009286128845037725</v>
          </cell>
          <cell r="AP214">
            <v>0</v>
          </cell>
          <cell r="AQ214">
            <v>0</v>
          </cell>
          <cell r="AS214">
            <v>0</v>
          </cell>
          <cell r="AT214">
            <v>0</v>
          </cell>
          <cell r="AU214">
            <v>1150.96</v>
          </cell>
          <cell r="AV214">
            <v>1.497011190658233</v>
          </cell>
          <cell r="AX214">
            <v>90</v>
          </cell>
          <cell r="AY214">
            <v>421</v>
          </cell>
          <cell r="AZ214">
            <v>0.21377672209026127</v>
          </cell>
          <cell r="BB214">
            <v>1.161999</v>
          </cell>
          <cell r="BC214">
            <v>488</v>
          </cell>
          <cell r="BD214">
            <v>493</v>
          </cell>
          <cell r="BE214">
            <v>0.9898580121703854</v>
          </cell>
          <cell r="BG214">
            <v>0</v>
          </cell>
          <cell r="BH214">
            <v>0</v>
          </cell>
          <cell r="BO214">
            <v>60400</v>
          </cell>
          <cell r="BP214">
            <v>-63132.58027576089</v>
          </cell>
          <cell r="BR214">
            <v>78279.17512978334</v>
          </cell>
          <cell r="BS214">
            <v>218394</v>
          </cell>
          <cell r="BT214">
            <v>59737</v>
          </cell>
          <cell r="BU214">
            <v>173456.8360217028</v>
          </cell>
          <cell r="BV214">
            <v>9949.982020102858</v>
          </cell>
          <cell r="BW214">
            <v>29351.961617280187</v>
          </cell>
          <cell r="BX214">
            <v>82980.82958067652</v>
          </cell>
          <cell r="BY214">
            <v>94923.59479533053</v>
          </cell>
          <cell r="BZ214">
            <v>146572.1957154571</v>
          </cell>
          <cell r="CA214">
            <v>46860.10976919556</v>
          </cell>
          <cell r="CC214">
            <v>-34010.82298554135</v>
          </cell>
          <cell r="CF214">
            <v>196944.9884843407</v>
          </cell>
          <cell r="CG214">
            <v>1264672.0868190485</v>
          </cell>
          <cell r="CH214">
            <v>-141094</v>
          </cell>
          <cell r="CI214">
            <v>55390.39151999999</v>
          </cell>
          <cell r="CJ214">
            <v>8238409.536475519</v>
          </cell>
        </row>
        <row r="215">
          <cell r="B215" t="str">
            <v>Rautjärvi</v>
          </cell>
          <cell r="C215">
            <v>3473</v>
          </cell>
          <cell r="Q215">
            <v>117</v>
          </cell>
          <cell r="R215">
            <v>16</v>
          </cell>
          <cell r="S215">
            <v>156</v>
          </cell>
          <cell r="T215">
            <v>80</v>
          </cell>
          <cell r="U215">
            <v>106</v>
          </cell>
          <cell r="V215">
            <v>1780</v>
          </cell>
          <cell r="W215">
            <v>639</v>
          </cell>
          <cell r="X215">
            <v>401</v>
          </cell>
          <cell r="Y215">
            <v>178</v>
          </cell>
          <cell r="AE215">
            <v>1.6635497054161894</v>
          </cell>
          <cell r="AF215">
            <v>6670306.457761894</v>
          </cell>
          <cell r="AJ215">
            <v>229</v>
          </cell>
          <cell r="AK215">
            <v>1452</v>
          </cell>
          <cell r="AM215">
            <v>77</v>
          </cell>
          <cell r="AN215">
            <v>0.022171033688453787</v>
          </cell>
          <cell r="AP215">
            <v>0</v>
          </cell>
          <cell r="AQ215">
            <v>2</v>
          </cell>
          <cell r="AS215">
            <v>0</v>
          </cell>
          <cell r="AT215">
            <v>0</v>
          </cell>
          <cell r="AU215">
            <v>351.55</v>
          </cell>
          <cell r="AV215">
            <v>9.879106812686674</v>
          </cell>
          <cell r="AX215">
            <v>132</v>
          </cell>
          <cell r="AY215">
            <v>860</v>
          </cell>
          <cell r="AZ215">
            <v>0.15348837209302327</v>
          </cell>
          <cell r="BB215">
            <v>0.6437</v>
          </cell>
          <cell r="BC215">
            <v>1024</v>
          </cell>
          <cell r="BD215">
            <v>1160</v>
          </cell>
          <cell r="BE215">
            <v>0.8827586206896552</v>
          </cell>
          <cell r="BG215">
            <v>0</v>
          </cell>
          <cell r="BH215">
            <v>0</v>
          </cell>
          <cell r="BO215">
            <v>20434</v>
          </cell>
          <cell r="BP215">
            <v>-61465.21742856849</v>
          </cell>
          <cell r="BR215">
            <v>-30003.020192259923</v>
          </cell>
          <cell r="BS215">
            <v>325681</v>
          </cell>
          <cell r="BT215">
            <v>97347</v>
          </cell>
          <cell r="BU215">
            <v>241802.7511438312</v>
          </cell>
          <cell r="BV215">
            <v>12693.207108820638</v>
          </cell>
          <cell r="BW215">
            <v>48835.58689050997</v>
          </cell>
          <cell r="BX215">
            <v>132015.90703346976</v>
          </cell>
          <cell r="BY215">
            <v>166885.05560943205</v>
          </cell>
          <cell r="BZ215">
            <v>280292.94047990604</v>
          </cell>
          <cell r="CA215">
            <v>76194.95326775785</v>
          </cell>
          <cell r="CC215">
            <v>-4774.720348796178</v>
          </cell>
          <cell r="CF215">
            <v>545282.0032043029</v>
          </cell>
          <cell r="CG215">
            <v>1281713.0535843896</v>
          </cell>
          <cell r="CH215">
            <v>-125542</v>
          </cell>
          <cell r="CI215">
            <v>72868.3848</v>
          </cell>
          <cell r="CJ215">
            <v>10751789.847482665</v>
          </cell>
        </row>
        <row r="216">
          <cell r="B216" t="str">
            <v>Reisjärvi</v>
          </cell>
          <cell r="C216">
            <v>2854</v>
          </cell>
          <cell r="Q216">
            <v>202</v>
          </cell>
          <cell r="R216">
            <v>30</v>
          </cell>
          <cell r="S216">
            <v>243</v>
          </cell>
          <cell r="T216">
            <v>118</v>
          </cell>
          <cell r="U216">
            <v>121</v>
          </cell>
          <cell r="V216">
            <v>1447</v>
          </cell>
          <cell r="W216">
            <v>363</v>
          </cell>
          <cell r="X216">
            <v>221</v>
          </cell>
          <cell r="Y216">
            <v>109</v>
          </cell>
          <cell r="AE216">
            <v>1.4525257372404292</v>
          </cell>
          <cell r="AF216">
            <v>4786113.875493814</v>
          </cell>
          <cell r="AJ216">
            <v>102</v>
          </cell>
          <cell r="AK216">
            <v>1202</v>
          </cell>
          <cell r="AM216">
            <v>13</v>
          </cell>
          <cell r="AN216">
            <v>0.004555010511562719</v>
          </cell>
          <cell r="AP216">
            <v>0</v>
          </cell>
          <cell r="AQ216">
            <v>4</v>
          </cell>
          <cell r="AS216">
            <v>0</v>
          </cell>
          <cell r="AT216">
            <v>0</v>
          </cell>
          <cell r="AU216">
            <v>474.45</v>
          </cell>
          <cell r="AV216">
            <v>6.015386236695121</v>
          </cell>
          <cell r="AX216">
            <v>134</v>
          </cell>
          <cell r="AY216">
            <v>736</v>
          </cell>
          <cell r="AZ216">
            <v>0.18206521739130435</v>
          </cell>
          <cell r="BB216">
            <v>0.500866</v>
          </cell>
          <cell r="BC216">
            <v>980</v>
          </cell>
          <cell r="BD216">
            <v>1075</v>
          </cell>
          <cell r="BE216">
            <v>0.9116279069767442</v>
          </cell>
          <cell r="BG216">
            <v>0</v>
          </cell>
          <cell r="BH216">
            <v>0</v>
          </cell>
          <cell r="BO216">
            <v>1125</v>
          </cell>
          <cell r="BP216">
            <v>-40575.152313876046</v>
          </cell>
          <cell r="BR216">
            <v>17542.227682605386</v>
          </cell>
          <cell r="BS216">
            <v>279753</v>
          </cell>
          <cell r="BT216">
            <v>82585</v>
          </cell>
          <cell r="BU216">
            <v>234894.54925491245</v>
          </cell>
          <cell r="BV216">
            <v>11397.25428446925</v>
          </cell>
          <cell r="BW216">
            <v>43223.19502340273</v>
          </cell>
          <cell r="BX216">
            <v>116300.28153997274</v>
          </cell>
          <cell r="BY216">
            <v>159182.77197731164</v>
          </cell>
          <cell r="BZ216">
            <v>290154.133997758</v>
          </cell>
          <cell r="CA216">
            <v>74547.25512168124</v>
          </cell>
          <cell r="CC216">
            <v>8098.940686657092</v>
          </cell>
          <cell r="CF216">
            <v>0</v>
          </cell>
          <cell r="CG216">
            <v>3141296.4912109086</v>
          </cell>
          <cell r="CH216">
            <v>-324074</v>
          </cell>
          <cell r="CI216">
            <v>-69026.352</v>
          </cell>
          <cell r="CJ216">
            <v>10614292.03338207</v>
          </cell>
        </row>
        <row r="217">
          <cell r="B217" t="str">
            <v>Riihimäki</v>
          </cell>
          <cell r="C217">
            <v>29160</v>
          </cell>
          <cell r="Q217">
            <v>1788</v>
          </cell>
          <cell r="R217">
            <v>356</v>
          </cell>
          <cell r="S217">
            <v>2078</v>
          </cell>
          <cell r="T217">
            <v>963</v>
          </cell>
          <cell r="U217">
            <v>946</v>
          </cell>
          <cell r="V217">
            <v>17180</v>
          </cell>
          <cell r="W217">
            <v>3364</v>
          </cell>
          <cell r="X217">
            <v>1735</v>
          </cell>
          <cell r="Y217">
            <v>750</v>
          </cell>
          <cell r="AE217">
            <v>0.9335736998290389</v>
          </cell>
          <cell r="AF217">
            <v>31429780.681231167</v>
          </cell>
          <cell r="AJ217">
            <v>1704</v>
          </cell>
          <cell r="AK217">
            <v>14409</v>
          </cell>
          <cell r="AM217">
            <v>1349</v>
          </cell>
          <cell r="AN217">
            <v>0.04626200274348422</v>
          </cell>
          <cell r="AP217">
            <v>0</v>
          </cell>
          <cell r="AQ217">
            <v>130</v>
          </cell>
          <cell r="AS217">
            <v>0</v>
          </cell>
          <cell r="AT217">
            <v>0</v>
          </cell>
          <cell r="AU217">
            <v>121.03</v>
          </cell>
          <cell r="AV217">
            <v>240.93200033049658</v>
          </cell>
          <cell r="AX217">
            <v>1391</v>
          </cell>
          <cell r="AY217">
            <v>9286</v>
          </cell>
          <cell r="AZ217">
            <v>0.1497953909110489</v>
          </cell>
          <cell r="BB217">
            <v>0</v>
          </cell>
          <cell r="BC217">
            <v>11055</v>
          </cell>
          <cell r="BD217">
            <v>12278</v>
          </cell>
          <cell r="BE217">
            <v>0.9003909431503502</v>
          </cell>
          <cell r="BG217">
            <v>0</v>
          </cell>
          <cell r="BH217">
            <v>0</v>
          </cell>
          <cell r="BO217">
            <v>658284</v>
          </cell>
          <cell r="BP217">
            <v>-1870945.9399709722</v>
          </cell>
          <cell r="BR217">
            <v>-40213.59984558821</v>
          </cell>
          <cell r="BS217">
            <v>1862094</v>
          </cell>
          <cell r="BT217">
            <v>644858</v>
          </cell>
          <cell r="BU217">
            <v>1377691.1378719537</v>
          </cell>
          <cell r="BV217">
            <v>37343.72389893481</v>
          </cell>
          <cell r="BW217">
            <v>125027.78905120381</v>
          </cell>
          <cell r="BX217">
            <v>564070.1081007131</v>
          </cell>
          <cell r="BY217">
            <v>1348464.5471801157</v>
          </cell>
          <cell r="BZ217">
            <v>2106124.3002889347</v>
          </cell>
          <cell r="CA217">
            <v>643405.0512731222</v>
          </cell>
          <cell r="CC217">
            <v>168310.95989217295</v>
          </cell>
          <cell r="CF217">
            <v>0</v>
          </cell>
          <cell r="CG217">
            <v>625332.1947317121</v>
          </cell>
          <cell r="CH217">
            <v>-1019063</v>
          </cell>
          <cell r="CI217">
            <v>106261.51055999997</v>
          </cell>
          <cell r="CJ217">
            <v>35273562.34052622</v>
          </cell>
        </row>
        <row r="218">
          <cell r="B218" t="str">
            <v>Ristijärvi</v>
          </cell>
          <cell r="C218">
            <v>1345</v>
          </cell>
          <cell r="Q218">
            <v>48</v>
          </cell>
          <cell r="R218">
            <v>9</v>
          </cell>
          <cell r="S218">
            <v>57</v>
          </cell>
          <cell r="T218">
            <v>34</v>
          </cell>
          <cell r="U218">
            <v>23</v>
          </cell>
          <cell r="V218">
            <v>691</v>
          </cell>
          <cell r="W218">
            <v>244</v>
          </cell>
          <cell r="X218">
            <v>138</v>
          </cell>
          <cell r="Y218">
            <v>101</v>
          </cell>
          <cell r="AE218">
            <v>1.9656798022891624</v>
          </cell>
          <cell r="AF218">
            <v>3052391.826374139</v>
          </cell>
          <cell r="AJ218">
            <v>80</v>
          </cell>
          <cell r="AK218">
            <v>570</v>
          </cell>
          <cell r="AM218">
            <v>13</v>
          </cell>
          <cell r="AN218">
            <v>0.009665427509293681</v>
          </cell>
          <cell r="AP218">
            <v>0</v>
          </cell>
          <cell r="AQ218">
            <v>0</v>
          </cell>
          <cell r="AS218">
            <v>0</v>
          </cell>
          <cell r="AT218">
            <v>0</v>
          </cell>
          <cell r="AU218">
            <v>835.58</v>
          </cell>
          <cell r="AV218">
            <v>1.6096603556810838</v>
          </cell>
          <cell r="AX218">
            <v>35</v>
          </cell>
          <cell r="AY218">
            <v>311</v>
          </cell>
          <cell r="AZ218">
            <v>0.11254019292604502</v>
          </cell>
          <cell r="BB218">
            <v>0.667666</v>
          </cell>
          <cell r="BC218">
            <v>351</v>
          </cell>
          <cell r="BD218">
            <v>468</v>
          </cell>
          <cell r="BE218">
            <v>0.75</v>
          </cell>
          <cell r="BG218">
            <v>0</v>
          </cell>
          <cell r="BH218">
            <v>0</v>
          </cell>
          <cell r="BO218">
            <v>6115</v>
          </cell>
          <cell r="BP218">
            <v>-37467.21539372827</v>
          </cell>
          <cell r="BR218">
            <v>104403.79041090794</v>
          </cell>
          <cell r="BS218">
            <v>160754</v>
          </cell>
          <cell r="BT218">
            <v>49462</v>
          </cell>
          <cell r="BU218">
            <v>124485.65817589301</v>
          </cell>
          <cell r="BV218">
            <v>7172.206036784499</v>
          </cell>
          <cell r="BW218">
            <v>22496.753395076463</v>
          </cell>
          <cell r="BX218">
            <v>55433.95561615519</v>
          </cell>
          <cell r="BY218">
            <v>80855.7585815372</v>
          </cell>
          <cell r="BZ218">
            <v>122685.15994105836</v>
          </cell>
          <cell r="CA218">
            <v>38672.47767793816</v>
          </cell>
          <cell r="CC218">
            <v>-12451.403834439503</v>
          </cell>
          <cell r="CF218">
            <v>0</v>
          </cell>
          <cell r="CG218">
            <v>939882.0408706975</v>
          </cell>
          <cell r="CH218">
            <v>-273796</v>
          </cell>
          <cell r="CI218">
            <v>-10419.071999999998</v>
          </cell>
          <cell r="CJ218">
            <v>5776843.350872099</v>
          </cell>
        </row>
        <row r="219">
          <cell r="B219" t="str">
            <v>Rovaniemi</v>
          </cell>
          <cell r="C219">
            <v>62231</v>
          </cell>
          <cell r="Q219">
            <v>4162</v>
          </cell>
          <cell r="R219">
            <v>740</v>
          </cell>
          <cell r="S219">
            <v>4195</v>
          </cell>
          <cell r="T219">
            <v>1903</v>
          </cell>
          <cell r="U219">
            <v>2110</v>
          </cell>
          <cell r="V219">
            <v>37900</v>
          </cell>
          <cell r="W219">
            <v>6204</v>
          </cell>
          <cell r="X219">
            <v>3658</v>
          </cell>
          <cell r="Y219">
            <v>1359</v>
          </cell>
          <cell r="AE219">
            <v>0.9890387598251614</v>
          </cell>
          <cell r="AF219">
            <v>71060018.1079955</v>
          </cell>
          <cell r="AJ219">
            <v>4645</v>
          </cell>
          <cell r="AK219">
            <v>29919</v>
          </cell>
          <cell r="AM219">
            <v>1965</v>
          </cell>
          <cell r="AN219">
            <v>0.03157590268515691</v>
          </cell>
          <cell r="AP219">
            <v>0</v>
          </cell>
          <cell r="AQ219">
            <v>105</v>
          </cell>
          <cell r="AS219">
            <v>0</v>
          </cell>
          <cell r="AT219">
            <v>0</v>
          </cell>
          <cell r="AU219">
            <v>7581.73</v>
          </cell>
          <cell r="AV219">
            <v>8.208021124466317</v>
          </cell>
          <cell r="AX219">
            <v>1914</v>
          </cell>
          <cell r="AY219">
            <v>18772</v>
          </cell>
          <cell r="AZ219">
            <v>0.10196036650330279</v>
          </cell>
          <cell r="BB219">
            <v>0</v>
          </cell>
          <cell r="BC219">
            <v>25017</v>
          </cell>
          <cell r="BD219">
            <v>25262</v>
          </cell>
          <cell r="BE219">
            <v>0.9903016388251128</v>
          </cell>
          <cell r="BG219">
            <v>0</v>
          </cell>
          <cell r="BH219">
            <v>153</v>
          </cell>
          <cell r="BO219">
            <v>760982</v>
          </cell>
          <cell r="BP219">
            <v>-2882823.859382419</v>
          </cell>
          <cell r="BR219">
            <v>-851137.8510162681</v>
          </cell>
          <cell r="BS219">
            <v>4170263</v>
          </cell>
          <cell r="BT219">
            <v>1400370</v>
          </cell>
          <cell r="BU219">
            <v>3556984.1957876254</v>
          </cell>
          <cell r="BV219">
            <v>130689.61392386896</v>
          </cell>
          <cell r="BW219">
            <v>170271.45091107712</v>
          </cell>
          <cell r="BX219">
            <v>1530495.8688007353</v>
          </cell>
          <cell r="BY219">
            <v>3039795.0447149575</v>
          </cell>
          <cell r="BZ219">
            <v>4487658.940840116</v>
          </cell>
          <cell r="CA219">
            <v>1486426.2087844117</v>
          </cell>
          <cell r="CC219">
            <v>612706.1658298711</v>
          </cell>
          <cell r="CF219">
            <v>0</v>
          </cell>
          <cell r="CG219">
            <v>19649795.054434273</v>
          </cell>
          <cell r="CH219">
            <v>-3566400</v>
          </cell>
          <cell r="CI219">
            <v>-2951835.102623999</v>
          </cell>
          <cell r="CJ219">
            <v>95387154.3650941</v>
          </cell>
        </row>
        <row r="220">
          <cell r="B220" t="str">
            <v>Ruokolahti</v>
          </cell>
          <cell r="C220">
            <v>5245</v>
          </cell>
          <cell r="Q220">
            <v>217</v>
          </cell>
          <cell r="R220">
            <v>55</v>
          </cell>
          <cell r="S220">
            <v>302</v>
          </cell>
          <cell r="T220">
            <v>161</v>
          </cell>
          <cell r="U220">
            <v>139</v>
          </cell>
          <cell r="V220">
            <v>2694</v>
          </cell>
          <cell r="W220">
            <v>852</v>
          </cell>
          <cell r="X220">
            <v>562</v>
          </cell>
          <cell r="Y220">
            <v>263</v>
          </cell>
          <cell r="AE220">
            <v>1.2482739462524273</v>
          </cell>
          <cell r="AF220">
            <v>7558935.177029943</v>
          </cell>
          <cell r="AJ220">
            <v>284</v>
          </cell>
          <cell r="AK220">
            <v>2256</v>
          </cell>
          <cell r="AM220">
            <v>125</v>
          </cell>
          <cell r="AN220">
            <v>0.023832221163012392</v>
          </cell>
          <cell r="AP220">
            <v>0</v>
          </cell>
          <cell r="AQ220">
            <v>5</v>
          </cell>
          <cell r="AS220">
            <v>3</v>
          </cell>
          <cell r="AT220">
            <v>366</v>
          </cell>
          <cell r="AU220">
            <v>942.46</v>
          </cell>
          <cell r="AV220">
            <v>5.565222927232986</v>
          </cell>
          <cell r="AX220">
            <v>187</v>
          </cell>
          <cell r="AY220">
            <v>1453</v>
          </cell>
          <cell r="AZ220">
            <v>0.12869924294562973</v>
          </cell>
          <cell r="BB220">
            <v>0</v>
          </cell>
          <cell r="BC220">
            <v>1020</v>
          </cell>
          <cell r="BD220">
            <v>1878</v>
          </cell>
          <cell r="BE220">
            <v>0.5431309904153354</v>
          </cell>
          <cell r="BG220">
            <v>0</v>
          </cell>
          <cell r="BH220">
            <v>0</v>
          </cell>
          <cell r="BO220">
            <v>56412</v>
          </cell>
          <cell r="BP220">
            <v>-90006.19024169246</v>
          </cell>
          <cell r="BR220">
            <v>-18757.48855673708</v>
          </cell>
          <cell r="BS220">
            <v>450007</v>
          </cell>
          <cell r="BT220">
            <v>136482</v>
          </cell>
          <cell r="BU220">
            <v>271197.13744083105</v>
          </cell>
          <cell r="BV220">
            <v>13584.735741688815</v>
          </cell>
          <cell r="BW220">
            <v>29722.57333317358</v>
          </cell>
          <cell r="BX220">
            <v>156223.5218588037</v>
          </cell>
          <cell r="BY220">
            <v>258715.99132247956</v>
          </cell>
          <cell r="BZ220">
            <v>425231.14270262397</v>
          </cell>
          <cell r="CA220">
            <v>110087.1294553271</v>
          </cell>
          <cell r="CC220">
            <v>-18445.65828347118</v>
          </cell>
          <cell r="CF220">
            <v>0</v>
          </cell>
          <cell r="CG220">
            <v>920150.6630673165</v>
          </cell>
          <cell r="CH220">
            <v>-991165</v>
          </cell>
          <cell r="CI220">
            <v>-144231.21369599996</v>
          </cell>
          <cell r="CJ220">
            <v>11261988.277549075</v>
          </cell>
        </row>
        <row r="221">
          <cell r="B221" t="str">
            <v>Ruovesi</v>
          </cell>
          <cell r="C221">
            <v>4565</v>
          </cell>
          <cell r="Q221">
            <v>195</v>
          </cell>
          <cell r="R221">
            <v>39</v>
          </cell>
          <cell r="S221">
            <v>236</v>
          </cell>
          <cell r="T221">
            <v>141</v>
          </cell>
          <cell r="U221">
            <v>142</v>
          </cell>
          <cell r="V221">
            <v>2274</v>
          </cell>
          <cell r="W221">
            <v>777</v>
          </cell>
          <cell r="X221">
            <v>530</v>
          </cell>
          <cell r="Y221">
            <v>231</v>
          </cell>
          <cell r="AE221">
            <v>1.4584989443698264</v>
          </cell>
          <cell r="AF221">
            <v>7686915.789200645</v>
          </cell>
          <cell r="AJ221">
            <v>217</v>
          </cell>
          <cell r="AK221">
            <v>1870</v>
          </cell>
          <cell r="AM221">
            <v>71</v>
          </cell>
          <cell r="AN221">
            <v>0.015553121577217962</v>
          </cell>
          <cell r="AP221">
            <v>0</v>
          </cell>
          <cell r="AQ221">
            <v>12</v>
          </cell>
          <cell r="AS221">
            <v>0</v>
          </cell>
          <cell r="AT221">
            <v>0</v>
          </cell>
          <cell r="AU221">
            <v>776.93</v>
          </cell>
          <cell r="AV221">
            <v>5.875690216621832</v>
          </cell>
          <cell r="AX221">
            <v>157</v>
          </cell>
          <cell r="AY221">
            <v>1152</v>
          </cell>
          <cell r="AZ221">
            <v>0.1362847222222222</v>
          </cell>
          <cell r="BB221">
            <v>0.27965</v>
          </cell>
          <cell r="BC221">
            <v>1597</v>
          </cell>
          <cell r="BD221">
            <v>1567</v>
          </cell>
          <cell r="BE221">
            <v>1.01914486279515</v>
          </cell>
          <cell r="BG221">
            <v>0</v>
          </cell>
          <cell r="BH221">
            <v>1</v>
          </cell>
          <cell r="BO221">
            <v>-29452</v>
          </cell>
          <cell r="BP221">
            <v>-80167.29533837842</v>
          </cell>
          <cell r="BR221">
            <v>-42497.95249035582</v>
          </cell>
          <cell r="BS221">
            <v>482033</v>
          </cell>
          <cell r="BT221">
            <v>141231</v>
          </cell>
          <cell r="BU221">
            <v>359715.4068817046</v>
          </cell>
          <cell r="BV221">
            <v>16850.194763104068</v>
          </cell>
          <cell r="BW221">
            <v>65127.400944814086</v>
          </cell>
          <cell r="BX221">
            <v>181748.09925467972</v>
          </cell>
          <cell r="BY221">
            <v>240034.11603973378</v>
          </cell>
          <cell r="BZ221">
            <v>413638.0373383276</v>
          </cell>
          <cell r="CA221">
            <v>119454.53586719323</v>
          </cell>
          <cell r="CC221">
            <v>-38165.26628587129</v>
          </cell>
          <cell r="CF221">
            <v>0</v>
          </cell>
          <cell r="CG221">
            <v>2914489.1845465177</v>
          </cell>
          <cell r="CH221">
            <v>-447077</v>
          </cell>
          <cell r="CI221">
            <v>-14274.12864000001</v>
          </cell>
          <cell r="CJ221">
            <v>14054790.23330895</v>
          </cell>
        </row>
        <row r="222">
          <cell r="B222" t="str">
            <v>Rusko</v>
          </cell>
          <cell r="C222">
            <v>6137</v>
          </cell>
          <cell r="Q222">
            <v>471</v>
          </cell>
          <cell r="R222">
            <v>80</v>
          </cell>
          <cell r="S222">
            <v>490</v>
          </cell>
          <cell r="T222">
            <v>266</v>
          </cell>
          <cell r="U222">
            <v>287</v>
          </cell>
          <cell r="V222">
            <v>3461</v>
          </cell>
          <cell r="W222">
            <v>651</v>
          </cell>
          <cell r="X222">
            <v>319</v>
          </cell>
          <cell r="Y222">
            <v>112</v>
          </cell>
          <cell r="AE222">
            <v>0.6638394906046318</v>
          </cell>
          <cell r="AF222">
            <v>4703535.539697616</v>
          </cell>
          <cell r="AJ222">
            <v>227</v>
          </cell>
          <cell r="AK222">
            <v>3038</v>
          </cell>
          <cell r="AM222">
            <v>107</v>
          </cell>
          <cell r="AN222">
            <v>0.017435228939221118</v>
          </cell>
          <cell r="AP222">
            <v>0</v>
          </cell>
          <cell r="AQ222">
            <v>95</v>
          </cell>
          <cell r="AS222">
            <v>0</v>
          </cell>
          <cell r="AT222">
            <v>0</v>
          </cell>
          <cell r="AU222">
            <v>127.14</v>
          </cell>
          <cell r="AV222">
            <v>48.2696240364952</v>
          </cell>
          <cell r="AX222">
            <v>217</v>
          </cell>
          <cell r="AY222">
            <v>2211</v>
          </cell>
          <cell r="AZ222">
            <v>0.09814563545906829</v>
          </cell>
          <cell r="BB222">
            <v>0</v>
          </cell>
          <cell r="BC222">
            <v>1683</v>
          </cell>
          <cell r="BD222">
            <v>2768</v>
          </cell>
          <cell r="BE222">
            <v>0.6080202312138728</v>
          </cell>
          <cell r="BG222">
            <v>0</v>
          </cell>
          <cell r="BH222">
            <v>0</v>
          </cell>
          <cell r="BO222">
            <v>39883</v>
          </cell>
          <cell r="BP222">
            <v>-80220.80596803088</v>
          </cell>
          <cell r="BR222">
            <v>-138690.0078582205</v>
          </cell>
          <cell r="BS222">
            <v>387043</v>
          </cell>
          <cell r="BT222">
            <v>126882</v>
          </cell>
          <cell r="BU222">
            <v>241368.28376477773</v>
          </cell>
          <cell r="BV222">
            <v>4103.035289727531</v>
          </cell>
          <cell r="BW222">
            <v>27149.87359443658</v>
          </cell>
          <cell r="BX222">
            <v>119934.73479326064</v>
          </cell>
          <cell r="BY222">
            <v>275731.56641233416</v>
          </cell>
          <cell r="BZ222">
            <v>473017.7979280093</v>
          </cell>
          <cell r="CA222">
            <v>126067.88854329768</v>
          </cell>
          <cell r="CC222">
            <v>-16950.780255883357</v>
          </cell>
          <cell r="CF222">
            <v>0</v>
          </cell>
          <cell r="CG222">
            <v>168120.5725650652</v>
          </cell>
          <cell r="CH222">
            <v>-1220732</v>
          </cell>
          <cell r="CI222">
            <v>8191.995360000059</v>
          </cell>
          <cell r="CJ222">
            <v>4802078.354353719</v>
          </cell>
        </row>
        <row r="223">
          <cell r="B223" t="str">
            <v>Rääkkylä</v>
          </cell>
          <cell r="C223">
            <v>2268</v>
          </cell>
          <cell r="Q223">
            <v>80</v>
          </cell>
          <cell r="R223">
            <v>10</v>
          </cell>
          <cell r="S223">
            <v>94</v>
          </cell>
          <cell r="T223">
            <v>62</v>
          </cell>
          <cell r="U223">
            <v>51</v>
          </cell>
          <cell r="V223">
            <v>1151</v>
          </cell>
          <cell r="W223">
            <v>457</v>
          </cell>
          <cell r="X223">
            <v>252</v>
          </cell>
          <cell r="Y223">
            <v>111</v>
          </cell>
          <cell r="AE223">
            <v>1.737022871927814</v>
          </cell>
          <cell r="AF223">
            <v>4548349.297029226</v>
          </cell>
          <cell r="AJ223">
            <v>163</v>
          </cell>
          <cell r="AK223">
            <v>955</v>
          </cell>
          <cell r="AM223">
            <v>75</v>
          </cell>
          <cell r="AN223">
            <v>0.03306878306878307</v>
          </cell>
          <cell r="AP223">
            <v>0</v>
          </cell>
          <cell r="AQ223">
            <v>4</v>
          </cell>
          <cell r="AS223">
            <v>3</v>
          </cell>
          <cell r="AT223">
            <v>400</v>
          </cell>
          <cell r="AU223">
            <v>427.61</v>
          </cell>
          <cell r="AV223">
            <v>5.303898412104488</v>
          </cell>
          <cell r="AX223">
            <v>105</v>
          </cell>
          <cell r="AY223">
            <v>569</v>
          </cell>
          <cell r="AZ223">
            <v>0.18453427065026362</v>
          </cell>
          <cell r="BB223">
            <v>0.358666</v>
          </cell>
          <cell r="BC223">
            <v>596</v>
          </cell>
          <cell r="BD223">
            <v>717</v>
          </cell>
          <cell r="BE223">
            <v>0.8312412831241283</v>
          </cell>
          <cell r="BG223">
            <v>0</v>
          </cell>
          <cell r="BH223">
            <v>0</v>
          </cell>
          <cell r="BO223">
            <v>200161</v>
          </cell>
          <cell r="BP223">
            <v>-49976.92910420766</v>
          </cell>
          <cell r="BR223">
            <v>152966.38367605582</v>
          </cell>
          <cell r="BS223">
            <v>302843</v>
          </cell>
          <cell r="BT223">
            <v>87748</v>
          </cell>
          <cell r="BU223">
            <v>236964.1114700343</v>
          </cell>
          <cell r="BV223">
            <v>12584.419830805715</v>
          </cell>
          <cell r="BW223">
            <v>39572.3615710929</v>
          </cell>
          <cell r="BX223">
            <v>110909.52963556179</v>
          </cell>
          <cell r="BY223">
            <v>139255.8619116213</v>
          </cell>
          <cell r="BZ223">
            <v>209563.8503822768</v>
          </cell>
          <cell r="CA223">
            <v>68562.92220370976</v>
          </cell>
          <cell r="CC223">
            <v>30320.577998270594</v>
          </cell>
          <cell r="CF223">
            <v>0</v>
          </cell>
          <cell r="CG223">
            <v>2864683.778102325</v>
          </cell>
          <cell r="CH223">
            <v>-554482</v>
          </cell>
          <cell r="CI223">
            <v>-35685.321599999996</v>
          </cell>
          <cell r="CJ223">
            <v>9238244.499861138</v>
          </cell>
        </row>
        <row r="224">
          <cell r="B224" t="str">
            <v>Saarijärvi</v>
          </cell>
          <cell r="C224">
            <v>9690</v>
          </cell>
          <cell r="Q224">
            <v>504</v>
          </cell>
          <cell r="R224">
            <v>99</v>
          </cell>
          <cell r="S224">
            <v>626</v>
          </cell>
          <cell r="T224">
            <v>321</v>
          </cell>
          <cell r="U224">
            <v>269</v>
          </cell>
          <cell r="V224">
            <v>5112</v>
          </cell>
          <cell r="W224">
            <v>1421</v>
          </cell>
          <cell r="X224">
            <v>949</v>
          </cell>
          <cell r="Y224">
            <v>389</v>
          </cell>
          <cell r="AE224">
            <v>1.266434863555451</v>
          </cell>
          <cell r="AF224">
            <v>14168107.946870338</v>
          </cell>
          <cell r="AJ224">
            <v>859</v>
          </cell>
          <cell r="AK224">
            <v>4393</v>
          </cell>
          <cell r="AM224">
            <v>112</v>
          </cell>
          <cell r="AN224">
            <v>0.011558307533539732</v>
          </cell>
          <cell r="AP224">
            <v>0</v>
          </cell>
          <cell r="AQ224">
            <v>14</v>
          </cell>
          <cell r="AS224">
            <v>0</v>
          </cell>
          <cell r="AT224">
            <v>0</v>
          </cell>
          <cell r="AU224">
            <v>1251.8</v>
          </cell>
          <cell r="AV224">
            <v>7.740853171433137</v>
          </cell>
          <cell r="AX224">
            <v>404</v>
          </cell>
          <cell r="AY224">
            <v>2547</v>
          </cell>
          <cell r="AZ224">
            <v>0.15861798193953672</v>
          </cell>
          <cell r="BB224">
            <v>0.098</v>
          </cell>
          <cell r="BC224">
            <v>2964</v>
          </cell>
          <cell r="BD224">
            <v>3271</v>
          </cell>
          <cell r="BE224">
            <v>0.9061449098135127</v>
          </cell>
          <cell r="BG224">
            <v>0</v>
          </cell>
          <cell r="BH224">
            <v>0</v>
          </cell>
          <cell r="BO224">
            <v>321957</v>
          </cell>
          <cell r="BP224">
            <v>-322641.7235217768</v>
          </cell>
          <cell r="BR224">
            <v>251383.7136722952</v>
          </cell>
          <cell r="BS224">
            <v>954489</v>
          </cell>
          <cell r="BT224">
            <v>293114</v>
          </cell>
          <cell r="BU224">
            <v>743309.2555429272</v>
          </cell>
          <cell r="BV224">
            <v>41048.66335412597</v>
          </cell>
          <cell r="BW224">
            <v>106843.04163109911</v>
          </cell>
          <cell r="BX224">
            <v>374059.29699343286</v>
          </cell>
          <cell r="BY224">
            <v>564756.2980729024</v>
          </cell>
          <cell r="BZ224">
            <v>868628.6008690046</v>
          </cell>
          <cell r="CA224">
            <v>262472.32790500263</v>
          </cell>
          <cell r="CC224">
            <v>68276.05174616053</v>
          </cell>
          <cell r="CF224">
            <v>0</v>
          </cell>
          <cell r="CG224">
            <v>8538467.440558143</v>
          </cell>
          <cell r="CH224">
            <v>-110623</v>
          </cell>
          <cell r="CI224">
            <v>-181083.47136000003</v>
          </cell>
          <cell r="CJ224">
            <v>30177003.25778506</v>
          </cell>
        </row>
        <row r="225">
          <cell r="B225" t="str">
            <v>Salla</v>
          </cell>
          <cell r="C225">
            <v>3653</v>
          </cell>
          <cell r="Q225">
            <v>119</v>
          </cell>
          <cell r="R225">
            <v>22</v>
          </cell>
          <cell r="S225">
            <v>167</v>
          </cell>
          <cell r="T225">
            <v>81</v>
          </cell>
          <cell r="U225">
            <v>66</v>
          </cell>
          <cell r="V225">
            <v>1911</v>
          </cell>
          <cell r="W225">
            <v>620</v>
          </cell>
          <cell r="X225">
            <v>470</v>
          </cell>
          <cell r="Y225">
            <v>197</v>
          </cell>
          <cell r="AE225">
            <v>1.7529994451483144</v>
          </cell>
          <cell r="AF225">
            <v>7393271.811684076</v>
          </cell>
          <cell r="AJ225">
            <v>315</v>
          </cell>
          <cell r="AK225">
            <v>1565</v>
          </cell>
          <cell r="AM225">
            <v>44</v>
          </cell>
          <cell r="AN225">
            <v>0.012044894607172188</v>
          </cell>
          <cell r="AP225">
            <v>0</v>
          </cell>
          <cell r="AQ225">
            <v>12</v>
          </cell>
          <cell r="AS225">
            <v>0</v>
          </cell>
          <cell r="AT225">
            <v>0</v>
          </cell>
          <cell r="AU225">
            <v>5730.06</v>
          </cell>
          <cell r="AV225">
            <v>0.6375151394575275</v>
          </cell>
          <cell r="AX225">
            <v>143</v>
          </cell>
          <cell r="AY225">
            <v>853</v>
          </cell>
          <cell r="AZ225">
            <v>0.16764361078546308</v>
          </cell>
          <cell r="BB225">
            <v>1.729983</v>
          </cell>
          <cell r="BC225">
            <v>1097</v>
          </cell>
          <cell r="BD225">
            <v>1142</v>
          </cell>
          <cell r="BE225">
            <v>0.9605954465849387</v>
          </cell>
          <cell r="BG225">
            <v>0</v>
          </cell>
          <cell r="BH225">
            <v>5</v>
          </cell>
          <cell r="BO225">
            <v>258365</v>
          </cell>
          <cell r="BP225">
            <v>-84009.21668353413</v>
          </cell>
          <cell r="BR225">
            <v>501435.70851542056</v>
          </cell>
          <cell r="BS225">
            <v>397132</v>
          </cell>
          <cell r="BT225">
            <v>120884</v>
          </cell>
          <cell r="BU225">
            <v>323961.8783023534</v>
          </cell>
          <cell r="BV225">
            <v>18056.029456748154</v>
          </cell>
          <cell r="BW225">
            <v>65713.15219817025</v>
          </cell>
          <cell r="BX225">
            <v>160800.97622708709</v>
          </cell>
          <cell r="BY225">
            <v>206884.00489435552</v>
          </cell>
          <cell r="BZ225">
            <v>312809.4833913017</v>
          </cell>
          <cell r="CA225">
            <v>103830.8701499441</v>
          </cell>
          <cell r="CC225">
            <v>1053.7415134621988</v>
          </cell>
          <cell r="CF225">
            <v>0</v>
          </cell>
          <cell r="CG225">
            <v>3003687.6577951238</v>
          </cell>
          <cell r="CH225">
            <v>-212709</v>
          </cell>
          <cell r="CI225">
            <v>-113828.36159999999</v>
          </cell>
          <cell r="CJ225">
            <v>20022755.92094631</v>
          </cell>
        </row>
        <row r="226">
          <cell r="B226" t="str">
            <v>Salo</v>
          </cell>
          <cell r="C226">
            <v>53546</v>
          </cell>
          <cell r="Q226">
            <v>2828</v>
          </cell>
          <cell r="R226">
            <v>637</v>
          </cell>
          <cell r="S226">
            <v>3648</v>
          </cell>
          <cell r="T226">
            <v>1798</v>
          </cell>
          <cell r="U226">
            <v>1893</v>
          </cell>
          <cell r="V226">
            <v>29532</v>
          </cell>
          <cell r="W226">
            <v>7368</v>
          </cell>
          <cell r="X226">
            <v>4076</v>
          </cell>
          <cell r="Y226">
            <v>1766</v>
          </cell>
          <cell r="AE226">
            <v>1.0029224990492107</v>
          </cell>
          <cell r="AF226">
            <v>62001133.625449814</v>
          </cell>
          <cell r="AJ226">
            <v>4043</v>
          </cell>
          <cell r="AK226">
            <v>25038</v>
          </cell>
          <cell r="AM226">
            <v>3168</v>
          </cell>
          <cell r="AN226">
            <v>0.05916408321816756</v>
          </cell>
          <cell r="AP226">
            <v>0</v>
          </cell>
          <cell r="AQ226">
            <v>608</v>
          </cell>
          <cell r="AS226">
            <v>3</v>
          </cell>
          <cell r="AT226">
            <v>642</v>
          </cell>
          <cell r="AU226">
            <v>1986.57</v>
          </cell>
          <cell r="AV226">
            <v>26.95399608370206</v>
          </cell>
          <cell r="AX226">
            <v>2569</v>
          </cell>
          <cell r="AY226">
            <v>16684</v>
          </cell>
          <cell r="AZ226">
            <v>0.1539798609446176</v>
          </cell>
          <cell r="BB226">
            <v>0</v>
          </cell>
          <cell r="BC226">
            <v>18679</v>
          </cell>
          <cell r="BD226">
            <v>20122</v>
          </cell>
          <cell r="BE226">
            <v>0.9282874465758871</v>
          </cell>
          <cell r="BG226">
            <v>0</v>
          </cell>
          <cell r="BH226">
            <v>1</v>
          </cell>
          <cell r="BO226">
            <v>-333760</v>
          </cell>
          <cell r="BP226">
            <v>-1762699.6805968974</v>
          </cell>
          <cell r="BR226">
            <v>825981.7808151245</v>
          </cell>
          <cell r="BS226">
            <v>4035158</v>
          </cell>
          <cell r="BT226">
            <v>1360728</v>
          </cell>
          <cell r="BU226">
            <v>3108333.4400907625</v>
          </cell>
          <cell r="BV226">
            <v>109870.08065928429</v>
          </cell>
          <cell r="BW226">
            <v>143591.84511297155</v>
          </cell>
          <cell r="BX226">
            <v>1435082.5456556936</v>
          </cell>
          <cell r="BY226">
            <v>2764155.9394521797</v>
          </cell>
          <cell r="BZ226">
            <v>4385553.091347926</v>
          </cell>
          <cell r="CA226">
            <v>1357506.7920240066</v>
          </cell>
          <cell r="CC226">
            <v>472138.69220869715</v>
          </cell>
          <cell r="CF226">
            <v>0</v>
          </cell>
          <cell r="CG226">
            <v>22380136.806172512</v>
          </cell>
          <cell r="CH226">
            <v>-3336897</v>
          </cell>
          <cell r="CI226">
            <v>-580742.1422879999</v>
          </cell>
          <cell r="CJ226">
            <v>105968301.12967482</v>
          </cell>
        </row>
        <row r="227">
          <cell r="B227" t="str">
            <v>Sastamala</v>
          </cell>
          <cell r="C227">
            <v>25062</v>
          </cell>
          <cell r="Q227">
            <v>1384</v>
          </cell>
          <cell r="R227">
            <v>259</v>
          </cell>
          <cell r="S227">
            <v>1626</v>
          </cell>
          <cell r="T227">
            <v>872</v>
          </cell>
          <cell r="U227">
            <v>885</v>
          </cell>
          <cell r="V227">
            <v>13338</v>
          </cell>
          <cell r="W227">
            <v>3572</v>
          </cell>
          <cell r="X227">
            <v>2124</v>
          </cell>
          <cell r="Y227">
            <v>1002</v>
          </cell>
          <cell r="AE227">
            <v>1.1910887232967233</v>
          </cell>
          <cell r="AF227">
            <v>34463950.74784403</v>
          </cell>
          <cell r="AJ227">
            <v>1299</v>
          </cell>
          <cell r="AK227">
            <v>11127</v>
          </cell>
          <cell r="AM227">
            <v>631</v>
          </cell>
          <cell r="AN227">
            <v>0.025177559652062885</v>
          </cell>
          <cell r="AP227">
            <v>0</v>
          </cell>
          <cell r="AQ227">
            <v>31</v>
          </cell>
          <cell r="AS227">
            <v>0</v>
          </cell>
          <cell r="AT227">
            <v>0</v>
          </cell>
          <cell r="AU227">
            <v>1428.82</v>
          </cell>
          <cell r="AV227">
            <v>17.540347979451575</v>
          </cell>
          <cell r="AX227">
            <v>1015</v>
          </cell>
          <cell r="AY227">
            <v>7170</v>
          </cell>
          <cell r="AZ227">
            <v>0.14156206415620642</v>
          </cell>
          <cell r="BB227">
            <v>0</v>
          </cell>
          <cell r="BC227">
            <v>8426</v>
          </cell>
          <cell r="BD227">
            <v>9436</v>
          </cell>
          <cell r="BE227">
            <v>0.8929631199660873</v>
          </cell>
          <cell r="BG227">
            <v>0</v>
          </cell>
          <cell r="BH227">
            <v>0</v>
          </cell>
          <cell r="BO227">
            <v>109921</v>
          </cell>
          <cell r="BP227">
            <v>-965293.0956464753</v>
          </cell>
          <cell r="BR227">
            <v>314590.4163180054</v>
          </cell>
          <cell r="BS227">
            <v>2132215</v>
          </cell>
          <cell r="BT227">
            <v>693692</v>
          </cell>
          <cell r="BU227">
            <v>1590061.451839151</v>
          </cell>
          <cell r="BV227">
            <v>77740.95422471622</v>
          </cell>
          <cell r="BW227">
            <v>165931.79737755808</v>
          </cell>
          <cell r="BX227">
            <v>756892.1389919305</v>
          </cell>
          <cell r="BY227">
            <v>1316770.0858104366</v>
          </cell>
          <cell r="BZ227">
            <v>2130936.0600489173</v>
          </cell>
          <cell r="CA227">
            <v>642333.5214555229</v>
          </cell>
          <cell r="CC227">
            <v>-47501.40513018501</v>
          </cell>
          <cell r="CF227">
            <v>0</v>
          </cell>
          <cell r="CG227">
            <v>16625858.694604332</v>
          </cell>
          <cell r="CH227">
            <v>-1697208</v>
          </cell>
          <cell r="CI227">
            <v>-58034.2310400001</v>
          </cell>
          <cell r="CJ227">
            <v>63565235.34556576</v>
          </cell>
        </row>
        <row r="228">
          <cell r="B228" t="str">
            <v>Sauvo</v>
          </cell>
          <cell r="C228">
            <v>3047</v>
          </cell>
          <cell r="Q228">
            <v>182</v>
          </cell>
          <cell r="R228">
            <v>43</v>
          </cell>
          <cell r="S228">
            <v>220</v>
          </cell>
          <cell r="T228">
            <v>111</v>
          </cell>
          <cell r="U228">
            <v>98</v>
          </cell>
          <cell r="V228">
            <v>1690</v>
          </cell>
          <cell r="W228">
            <v>435</v>
          </cell>
          <cell r="X228">
            <v>189</v>
          </cell>
          <cell r="Y228">
            <v>79</v>
          </cell>
          <cell r="AE228">
            <v>0.8171847012062279</v>
          </cell>
          <cell r="AF228">
            <v>2874735.579145809</v>
          </cell>
          <cell r="AJ228">
            <v>125</v>
          </cell>
          <cell r="AK228">
            <v>1408</v>
          </cell>
          <cell r="AM228">
            <v>66</v>
          </cell>
          <cell r="AN228">
            <v>0.021660649819494584</v>
          </cell>
          <cell r="AP228">
            <v>0</v>
          </cell>
          <cell r="AQ228">
            <v>76</v>
          </cell>
          <cell r="AS228">
            <v>0</v>
          </cell>
          <cell r="AT228">
            <v>0</v>
          </cell>
          <cell r="AU228">
            <v>252.61</v>
          </cell>
          <cell r="AV228">
            <v>12.062071968647322</v>
          </cell>
          <cell r="AX228">
            <v>133</v>
          </cell>
          <cell r="AY228">
            <v>999</v>
          </cell>
          <cell r="AZ228">
            <v>0.13313313313313313</v>
          </cell>
          <cell r="BB228">
            <v>0</v>
          </cell>
          <cell r="BC228">
            <v>736</v>
          </cell>
          <cell r="BD228">
            <v>1260</v>
          </cell>
          <cell r="BE228">
            <v>0.5841269841269842</v>
          </cell>
          <cell r="BG228">
            <v>0</v>
          </cell>
          <cell r="BH228">
            <v>0</v>
          </cell>
          <cell r="BO228">
            <v>-87894</v>
          </cell>
          <cell r="BP228">
            <v>-44826.839984011465</v>
          </cell>
          <cell r="BR228">
            <v>-25972.495480962098</v>
          </cell>
          <cell r="BS228">
            <v>275701</v>
          </cell>
          <cell r="BT228">
            <v>85382</v>
          </cell>
          <cell r="BU228">
            <v>191068.64161105533</v>
          </cell>
          <cell r="BV228">
            <v>6790.062972697254</v>
          </cell>
          <cell r="BW228">
            <v>2703.277612326673</v>
          </cell>
          <cell r="BX228">
            <v>71784.76699329968</v>
          </cell>
          <cell r="BY228">
            <v>173816.3424855337</v>
          </cell>
          <cell r="BZ228">
            <v>286153.1203409527</v>
          </cell>
          <cell r="CA228">
            <v>85582.37018853595</v>
          </cell>
          <cell r="CC228">
            <v>4909.857215213526</v>
          </cell>
          <cell r="CF228">
            <v>0</v>
          </cell>
          <cell r="CG228">
            <v>1398991.8675809517</v>
          </cell>
          <cell r="CH228">
            <v>-646269</v>
          </cell>
          <cell r="CI228">
            <v>-67906.30175999997</v>
          </cell>
          <cell r="CJ228">
            <v>4462100.630382319</v>
          </cell>
        </row>
        <row r="229">
          <cell r="B229" t="str">
            <v>Savitaipale</v>
          </cell>
          <cell r="C229">
            <v>3534</v>
          </cell>
          <cell r="Q229">
            <v>136</v>
          </cell>
          <cell r="R229">
            <v>28</v>
          </cell>
          <cell r="S229">
            <v>172</v>
          </cell>
          <cell r="T229">
            <v>108</v>
          </cell>
          <cell r="U229">
            <v>98</v>
          </cell>
          <cell r="V229">
            <v>1710</v>
          </cell>
          <cell r="W229">
            <v>605</v>
          </cell>
          <cell r="X229">
            <v>475</v>
          </cell>
          <cell r="Y229">
            <v>202</v>
          </cell>
          <cell r="AE229">
            <v>1.3761787517645425</v>
          </cell>
          <cell r="AF229">
            <v>5614959.338206851</v>
          </cell>
          <cell r="AJ229">
            <v>179</v>
          </cell>
          <cell r="AK229">
            <v>1530</v>
          </cell>
          <cell r="AM229">
            <v>36</v>
          </cell>
          <cell r="AN229">
            <v>0.010186757215619695</v>
          </cell>
          <cell r="AP229">
            <v>0</v>
          </cell>
          <cell r="AQ229">
            <v>4</v>
          </cell>
          <cell r="AS229">
            <v>0</v>
          </cell>
          <cell r="AT229">
            <v>0</v>
          </cell>
          <cell r="AU229">
            <v>539.49</v>
          </cell>
          <cell r="AV229">
            <v>6.550631151643218</v>
          </cell>
          <cell r="AX229">
            <v>131</v>
          </cell>
          <cell r="AY229">
            <v>844</v>
          </cell>
          <cell r="AZ229">
            <v>0.1552132701421801</v>
          </cell>
          <cell r="BB229">
            <v>0.172533</v>
          </cell>
          <cell r="BC229">
            <v>1098</v>
          </cell>
          <cell r="BD229">
            <v>1264</v>
          </cell>
          <cell r="BE229">
            <v>0.8686708860759493</v>
          </cell>
          <cell r="BG229">
            <v>0</v>
          </cell>
          <cell r="BH229">
            <v>0</v>
          </cell>
          <cell r="BO229">
            <v>71974</v>
          </cell>
          <cell r="BP229">
            <v>-90895.52637419711</v>
          </cell>
          <cell r="BR229">
            <v>17385.44724056311</v>
          </cell>
          <cell r="BS229">
            <v>404465</v>
          </cell>
          <cell r="BT229">
            <v>122158</v>
          </cell>
          <cell r="BU229">
            <v>311739.8156545589</v>
          </cell>
          <cell r="BV229">
            <v>16778.709372529363</v>
          </cell>
          <cell r="BW229">
            <v>32261.40038031776</v>
          </cell>
          <cell r="BX229">
            <v>141033.168890131</v>
          </cell>
          <cell r="BY229">
            <v>189766.33782475995</v>
          </cell>
          <cell r="BZ229">
            <v>320605.1702299171</v>
          </cell>
          <cell r="CA229">
            <v>100839.90707654522</v>
          </cell>
          <cell r="CC229">
            <v>5249.418538825426</v>
          </cell>
          <cell r="CF229">
            <v>0</v>
          </cell>
          <cell r="CG229">
            <v>2355374.013847622</v>
          </cell>
          <cell r="CH229">
            <v>-9307</v>
          </cell>
          <cell r="CI229">
            <v>81242.71392000001</v>
          </cell>
          <cell r="CJ229">
            <v>11523627.85368285</v>
          </cell>
        </row>
        <row r="230">
          <cell r="B230" t="str">
            <v>Savonlinna</v>
          </cell>
          <cell r="C230">
            <v>35242</v>
          </cell>
          <cell r="Q230">
            <v>1591</v>
          </cell>
          <cell r="R230">
            <v>306</v>
          </cell>
          <cell r="S230">
            <v>1909</v>
          </cell>
          <cell r="T230">
            <v>1052</v>
          </cell>
          <cell r="U230">
            <v>1088</v>
          </cell>
          <cell r="V230">
            <v>19254</v>
          </cell>
          <cell r="W230">
            <v>5490</v>
          </cell>
          <cell r="X230">
            <v>3264</v>
          </cell>
          <cell r="Y230">
            <v>1288</v>
          </cell>
          <cell r="AE230">
            <v>1.2783264433969266</v>
          </cell>
          <cell r="AF230">
            <v>52012477.63167108</v>
          </cell>
          <cell r="AJ230">
            <v>2536</v>
          </cell>
          <cell r="AK230">
            <v>15835</v>
          </cell>
          <cell r="AM230">
            <v>1252</v>
          </cell>
          <cell r="AN230">
            <v>0.035525793087792974</v>
          </cell>
          <cell r="AP230">
            <v>0</v>
          </cell>
          <cell r="AQ230">
            <v>45</v>
          </cell>
          <cell r="AS230">
            <v>3</v>
          </cell>
          <cell r="AT230">
            <v>5278</v>
          </cell>
          <cell r="AU230">
            <v>2238.38</v>
          </cell>
          <cell r="AV230">
            <v>15.74442230541731</v>
          </cell>
          <cell r="AX230">
            <v>1267</v>
          </cell>
          <cell r="AY230">
            <v>9509</v>
          </cell>
          <cell r="AZ230">
            <v>0.13324219160795037</v>
          </cell>
          <cell r="BB230">
            <v>0.1453</v>
          </cell>
          <cell r="BC230">
            <v>12730</v>
          </cell>
          <cell r="BD230">
            <v>12575</v>
          </cell>
          <cell r="BE230">
            <v>1.0123260437375745</v>
          </cell>
          <cell r="BG230">
            <v>0</v>
          </cell>
          <cell r="BH230">
            <v>0</v>
          </cell>
          <cell r="BO230">
            <v>523093</v>
          </cell>
          <cell r="BP230">
            <v>-1558964.8633125755</v>
          </cell>
          <cell r="BR230">
            <v>224198.56074189395</v>
          </cell>
          <cell r="BS230">
            <v>3134752</v>
          </cell>
          <cell r="BT230">
            <v>972657</v>
          </cell>
          <cell r="BU230">
            <v>2432360.2074209754</v>
          </cell>
          <cell r="BV230">
            <v>111060.45902521518</v>
          </cell>
          <cell r="BW230">
            <v>21440.63081911284</v>
          </cell>
          <cell r="BX230">
            <v>1185246.8266214402</v>
          </cell>
          <cell r="BY230">
            <v>1798370.0961450383</v>
          </cell>
          <cell r="BZ230">
            <v>2924603.959064982</v>
          </cell>
          <cell r="CA230">
            <v>904618.1283445293</v>
          </cell>
          <cell r="CC230">
            <v>103278.08722370467</v>
          </cell>
          <cell r="CF230">
            <v>0</v>
          </cell>
          <cell r="CG230">
            <v>17835381.274744898</v>
          </cell>
          <cell r="CH230">
            <v>-2220309</v>
          </cell>
          <cell r="CI230">
            <v>-2468916.3249599994</v>
          </cell>
          <cell r="CJ230">
            <v>83971286.12223653</v>
          </cell>
        </row>
        <row r="231">
          <cell r="B231" t="str">
            <v>Savukoski</v>
          </cell>
          <cell r="C231">
            <v>1044</v>
          </cell>
          <cell r="Q231">
            <v>42</v>
          </cell>
          <cell r="R231">
            <v>9</v>
          </cell>
          <cell r="S231">
            <v>35</v>
          </cell>
          <cell r="T231">
            <v>37</v>
          </cell>
          <cell r="U231">
            <v>29</v>
          </cell>
          <cell r="V231">
            <v>571</v>
          </cell>
          <cell r="W231">
            <v>169</v>
          </cell>
          <cell r="X231">
            <v>111</v>
          </cell>
          <cell r="Y231">
            <v>41</v>
          </cell>
          <cell r="AE231">
            <v>1.2518110485368805</v>
          </cell>
          <cell r="AF231">
            <v>1508844.5599014452</v>
          </cell>
          <cell r="AJ231">
            <v>97</v>
          </cell>
          <cell r="AK231">
            <v>517</v>
          </cell>
          <cell r="AM231">
            <v>5</v>
          </cell>
          <cell r="AN231">
            <v>0.004789272030651341</v>
          </cell>
          <cell r="AP231">
            <v>0</v>
          </cell>
          <cell r="AQ231">
            <v>2</v>
          </cell>
          <cell r="AS231">
            <v>0</v>
          </cell>
          <cell r="AT231">
            <v>0</v>
          </cell>
          <cell r="AU231">
            <v>6438.65</v>
          </cell>
          <cell r="AV231">
            <v>0.16214579143143362</v>
          </cell>
          <cell r="AX231">
            <v>37</v>
          </cell>
          <cell r="AY231">
            <v>273</v>
          </cell>
          <cell r="AZ231">
            <v>0.13553113553113552</v>
          </cell>
          <cell r="BB231">
            <v>1.896366</v>
          </cell>
          <cell r="BC231">
            <v>351</v>
          </cell>
          <cell r="BD231">
            <v>375</v>
          </cell>
          <cell r="BE231">
            <v>0.936</v>
          </cell>
          <cell r="BG231">
            <v>0</v>
          </cell>
          <cell r="BH231">
            <v>1</v>
          </cell>
          <cell r="BO231">
            <v>93901</v>
          </cell>
          <cell r="BP231">
            <v>-36075.80468195891</v>
          </cell>
          <cell r="BR231">
            <v>106604.61965460237</v>
          </cell>
          <cell r="BS231">
            <v>109834</v>
          </cell>
          <cell r="BT231">
            <v>36537</v>
          </cell>
          <cell r="BU231">
            <v>107128.47253510478</v>
          </cell>
          <cell r="BV231">
            <v>6185.452639417533</v>
          </cell>
          <cell r="BW231">
            <v>17547.13801080827</v>
          </cell>
          <cell r="BX231">
            <v>43891.12617323774</v>
          </cell>
          <cell r="BY231">
            <v>62396.715269829845</v>
          </cell>
          <cell r="BZ231">
            <v>97408.82513247551</v>
          </cell>
          <cell r="CA231">
            <v>32774.60226936166</v>
          </cell>
          <cell r="CC231">
            <v>-17612.449953400366</v>
          </cell>
          <cell r="CF231">
            <v>0</v>
          </cell>
          <cell r="CG231">
            <v>339092.49729103467</v>
          </cell>
          <cell r="CH231">
            <v>-26200</v>
          </cell>
          <cell r="CI231">
            <v>-12958.7208</v>
          </cell>
          <cell r="CJ231">
            <v>4477352.700285322</v>
          </cell>
        </row>
        <row r="232">
          <cell r="B232" t="str">
            <v>Seinäjoki</v>
          </cell>
          <cell r="C232">
            <v>62052</v>
          </cell>
          <cell r="Q232">
            <v>4590</v>
          </cell>
          <cell r="R232">
            <v>752</v>
          </cell>
          <cell r="S232">
            <v>4378</v>
          </cell>
          <cell r="T232">
            <v>2108</v>
          </cell>
          <cell r="U232">
            <v>2168</v>
          </cell>
          <cell r="V232">
            <v>36631</v>
          </cell>
          <cell r="W232">
            <v>6468</v>
          </cell>
          <cell r="X232">
            <v>3501</v>
          </cell>
          <cell r="Y232">
            <v>1456</v>
          </cell>
          <cell r="AE232">
            <v>1.0253601236087773</v>
          </cell>
          <cell r="AF232">
            <v>73457717.5268451</v>
          </cell>
          <cell r="AJ232">
            <v>3343</v>
          </cell>
          <cell r="AK232">
            <v>30208</v>
          </cell>
          <cell r="AM232">
            <v>1489</v>
          </cell>
          <cell r="AN232">
            <v>0.023996003352027333</v>
          </cell>
          <cell r="AP232">
            <v>0</v>
          </cell>
          <cell r="AQ232">
            <v>125</v>
          </cell>
          <cell r="AS232">
            <v>0</v>
          </cell>
          <cell r="AT232">
            <v>0</v>
          </cell>
          <cell r="AU232">
            <v>1431.77</v>
          </cell>
          <cell r="AV232">
            <v>43.33936316587162</v>
          </cell>
          <cell r="AX232">
            <v>1799</v>
          </cell>
          <cell r="AY232">
            <v>19020</v>
          </cell>
          <cell r="AZ232">
            <v>0.09458464773922187</v>
          </cell>
          <cell r="BB232">
            <v>0</v>
          </cell>
          <cell r="BC232">
            <v>29623</v>
          </cell>
          <cell r="BD232">
            <v>26469</v>
          </cell>
          <cell r="BE232">
            <v>1.1191582606067476</v>
          </cell>
          <cell r="BG232">
            <v>0</v>
          </cell>
          <cell r="BH232">
            <v>5</v>
          </cell>
          <cell r="BO232">
            <v>461848</v>
          </cell>
          <cell r="BP232">
            <v>-3451672.50378621</v>
          </cell>
          <cell r="BR232">
            <v>89519.31668151915</v>
          </cell>
          <cell r="BS232">
            <v>3978804</v>
          </cell>
          <cell r="BT232">
            <v>1391477</v>
          </cell>
          <cell r="BU232">
            <v>3226519.989374259</v>
          </cell>
          <cell r="BV232">
            <v>102023.61029979105</v>
          </cell>
          <cell r="BW232">
            <v>237407.69299697477</v>
          </cell>
          <cell r="BX232">
            <v>1427481.3590565426</v>
          </cell>
          <cell r="BY232">
            <v>3172709.9227266847</v>
          </cell>
          <cell r="BZ232">
            <v>4787147.299027099</v>
          </cell>
          <cell r="CA232">
            <v>1525942.3086978707</v>
          </cell>
          <cell r="CC232">
            <v>-35718.04460779624</v>
          </cell>
          <cell r="CF232">
            <v>0</v>
          </cell>
          <cell r="CG232">
            <v>15394486.995268589</v>
          </cell>
          <cell r="CH232">
            <v>-2449019</v>
          </cell>
          <cell r="CI232">
            <v>-102250.16784000001</v>
          </cell>
          <cell r="CJ232">
            <v>95858171.59793603</v>
          </cell>
        </row>
        <row r="233">
          <cell r="B233" t="str">
            <v>Sievi</v>
          </cell>
          <cell r="C233">
            <v>5069</v>
          </cell>
          <cell r="Q233">
            <v>482</v>
          </cell>
          <cell r="R233">
            <v>94</v>
          </cell>
          <cell r="S233">
            <v>601</v>
          </cell>
          <cell r="T233">
            <v>261</v>
          </cell>
          <cell r="U233">
            <v>276</v>
          </cell>
          <cell r="V233">
            <v>2469</v>
          </cell>
          <cell r="W233">
            <v>474</v>
          </cell>
          <cell r="X233">
            <v>277</v>
          </cell>
          <cell r="Y233">
            <v>135</v>
          </cell>
          <cell r="AE233">
            <v>1.3491533739497832</v>
          </cell>
          <cell r="AF233">
            <v>7895667.249224227</v>
          </cell>
          <cell r="AJ233">
            <v>227</v>
          </cell>
          <cell r="AK233">
            <v>2000</v>
          </cell>
          <cell r="AM233">
            <v>79</v>
          </cell>
          <cell r="AN233">
            <v>0.015584927993687117</v>
          </cell>
          <cell r="AP233">
            <v>0</v>
          </cell>
          <cell r="AQ233">
            <v>8</v>
          </cell>
          <cell r="AS233">
            <v>0</v>
          </cell>
          <cell r="AT233">
            <v>0</v>
          </cell>
          <cell r="AU233">
            <v>787.36</v>
          </cell>
          <cell r="AV233">
            <v>6.43796992481203</v>
          </cell>
          <cell r="AX233">
            <v>175</v>
          </cell>
          <cell r="AY233">
            <v>1339</v>
          </cell>
          <cell r="AZ233">
            <v>0.13069454817027631</v>
          </cell>
          <cell r="BB233">
            <v>0</v>
          </cell>
          <cell r="BC233">
            <v>2062</v>
          </cell>
          <cell r="BD233">
            <v>1741</v>
          </cell>
          <cell r="BE233">
            <v>1.1843767949454336</v>
          </cell>
          <cell r="BG233">
            <v>0</v>
          </cell>
          <cell r="BH233">
            <v>1</v>
          </cell>
          <cell r="BO233">
            <v>-98522</v>
          </cell>
          <cell r="BP233">
            <v>-186894.53635634138</v>
          </cell>
          <cell r="BR233">
            <v>-93567.0326451771</v>
          </cell>
          <cell r="BS233">
            <v>462947</v>
          </cell>
          <cell r="BT233">
            <v>137655</v>
          </cell>
          <cell r="BU233">
            <v>343284.8799799744</v>
          </cell>
          <cell r="BV233">
            <v>13713.831083321365</v>
          </cell>
          <cell r="BW233">
            <v>41211.212880320585</v>
          </cell>
          <cell r="BX233">
            <v>189663.91626609047</v>
          </cell>
          <cell r="BY233">
            <v>254083.69828550037</v>
          </cell>
          <cell r="BZ233">
            <v>421469.8857876907</v>
          </cell>
          <cell r="CA233">
            <v>98138.35132382986</v>
          </cell>
          <cell r="CC233">
            <v>-42847.64751137537</v>
          </cell>
          <cell r="CF233">
            <v>0</v>
          </cell>
          <cell r="CG233">
            <v>4728520.25102345</v>
          </cell>
          <cell r="CH233">
            <v>198838</v>
          </cell>
          <cell r="CI233">
            <v>-16305.847679999999</v>
          </cell>
          <cell r="CJ233">
            <v>18374522.72794686</v>
          </cell>
        </row>
        <row r="234">
          <cell r="B234" t="str">
            <v>Siikainen</v>
          </cell>
          <cell r="C234">
            <v>1494</v>
          </cell>
          <cell r="Q234">
            <v>68</v>
          </cell>
          <cell r="R234">
            <v>14</v>
          </cell>
          <cell r="S234">
            <v>68</v>
          </cell>
          <cell r="T234">
            <v>49</v>
          </cell>
          <cell r="U234">
            <v>50</v>
          </cell>
          <cell r="V234">
            <v>749</v>
          </cell>
          <cell r="W234">
            <v>245</v>
          </cell>
          <cell r="X234">
            <v>188</v>
          </cell>
          <cell r="Y234">
            <v>63</v>
          </cell>
          <cell r="AE234">
            <v>1.1245486513236116</v>
          </cell>
          <cell r="AF234">
            <v>1939697.7806924982</v>
          </cell>
          <cell r="AJ234">
            <v>103</v>
          </cell>
          <cell r="AK234">
            <v>613</v>
          </cell>
          <cell r="AM234">
            <v>19</v>
          </cell>
          <cell r="AN234">
            <v>0.012717536813922356</v>
          </cell>
          <cell r="AP234">
            <v>0</v>
          </cell>
          <cell r="AQ234">
            <v>4</v>
          </cell>
          <cell r="AS234">
            <v>0</v>
          </cell>
          <cell r="AT234">
            <v>0</v>
          </cell>
          <cell r="AU234">
            <v>463.2</v>
          </cell>
          <cell r="AV234">
            <v>3.2253886010362693</v>
          </cell>
          <cell r="AX234">
            <v>74</v>
          </cell>
          <cell r="AY234">
            <v>381</v>
          </cell>
          <cell r="AZ234">
            <v>0.1942257217847769</v>
          </cell>
          <cell r="BB234">
            <v>0.230933</v>
          </cell>
          <cell r="BC234">
            <v>391</v>
          </cell>
          <cell r="BD234">
            <v>484</v>
          </cell>
          <cell r="BE234">
            <v>0.8078512396694215</v>
          </cell>
          <cell r="BG234">
            <v>0</v>
          </cell>
          <cell r="BH234">
            <v>0</v>
          </cell>
          <cell r="BO234">
            <v>47662</v>
          </cell>
          <cell r="BP234">
            <v>-20294.059444212144</v>
          </cell>
          <cell r="BR234">
            <v>109608.27899000607</v>
          </cell>
          <cell r="BS234">
            <v>194214</v>
          </cell>
          <cell r="BT234">
            <v>52652</v>
          </cell>
          <cell r="BU234">
            <v>152870.6242828669</v>
          </cell>
          <cell r="BV234">
            <v>8275.73137988836</v>
          </cell>
          <cell r="BW234">
            <v>23177.556399739366</v>
          </cell>
          <cell r="BX234">
            <v>76240.89283177744</v>
          </cell>
          <cell r="BY234">
            <v>87562.76628336812</v>
          </cell>
          <cell r="BZ234">
            <v>132934.73593552804</v>
          </cell>
          <cell r="CA234">
            <v>40130.98984996287</v>
          </cell>
          <cell r="CC234">
            <v>-14002.502101978618</v>
          </cell>
          <cell r="CF234">
            <v>0</v>
          </cell>
          <cell r="CG234">
            <v>1544739.8149561903</v>
          </cell>
          <cell r="CH234">
            <v>-242055</v>
          </cell>
          <cell r="CI234">
            <v>-10484.191200000001</v>
          </cell>
          <cell r="CJ234">
            <v>4856411.455645321</v>
          </cell>
        </row>
        <row r="235">
          <cell r="B235" t="str">
            <v>Siikajoki</v>
          </cell>
          <cell r="C235">
            <v>5366</v>
          </cell>
          <cell r="Q235">
            <v>440</v>
          </cell>
          <cell r="R235">
            <v>91</v>
          </cell>
          <cell r="S235">
            <v>494</v>
          </cell>
          <cell r="T235">
            <v>258</v>
          </cell>
          <cell r="U235">
            <v>226</v>
          </cell>
          <cell r="V235">
            <v>2774</v>
          </cell>
          <cell r="W235">
            <v>630</v>
          </cell>
          <cell r="X235">
            <v>303</v>
          </cell>
          <cell r="Y235">
            <v>150</v>
          </cell>
          <cell r="AE235">
            <v>1.313161479658608</v>
          </cell>
          <cell r="AF235">
            <v>8135308.477809615</v>
          </cell>
          <cell r="AJ235">
            <v>261</v>
          </cell>
          <cell r="AK235">
            <v>2250</v>
          </cell>
          <cell r="AM235">
            <v>67</v>
          </cell>
          <cell r="AN235">
            <v>0.012486023108460679</v>
          </cell>
          <cell r="AP235">
            <v>0</v>
          </cell>
          <cell r="AQ235">
            <v>2</v>
          </cell>
          <cell r="AS235">
            <v>0</v>
          </cell>
          <cell r="AT235">
            <v>0</v>
          </cell>
          <cell r="AU235">
            <v>1051.64</v>
          </cell>
          <cell r="AV235">
            <v>5.102506561180632</v>
          </cell>
          <cell r="AX235">
            <v>195</v>
          </cell>
          <cell r="AY235">
            <v>1468</v>
          </cell>
          <cell r="AZ235">
            <v>0.13283378746594005</v>
          </cell>
          <cell r="BB235">
            <v>0</v>
          </cell>
          <cell r="BC235">
            <v>1619</v>
          </cell>
          <cell r="BD235">
            <v>1887</v>
          </cell>
          <cell r="BE235">
            <v>0.8579756226815051</v>
          </cell>
          <cell r="BG235">
            <v>0</v>
          </cell>
          <cell r="BH235">
            <v>0</v>
          </cell>
          <cell r="BO235">
            <v>70971</v>
          </cell>
          <cell r="BP235">
            <v>-89617.27360972855</v>
          </cell>
          <cell r="BR235">
            <v>-83113.75313581899</v>
          </cell>
          <cell r="BS235">
            <v>465420</v>
          </cell>
          <cell r="BT235">
            <v>151091</v>
          </cell>
          <cell r="BU235">
            <v>374569.73627007403</v>
          </cell>
          <cell r="BV235">
            <v>18315.786693797167</v>
          </cell>
          <cell r="BW235">
            <v>52426.30817274111</v>
          </cell>
          <cell r="BX235">
            <v>175422.2095034288</v>
          </cell>
          <cell r="BY235">
            <v>273513.79267517006</v>
          </cell>
          <cell r="BZ235">
            <v>475831.0389942756</v>
          </cell>
          <cell r="CA235">
            <v>106326.49801252587</v>
          </cell>
          <cell r="CC235">
            <v>25413.62514184197</v>
          </cell>
          <cell r="CF235">
            <v>0</v>
          </cell>
          <cell r="CG235">
            <v>4870270.077229092</v>
          </cell>
          <cell r="CH235">
            <v>174567</v>
          </cell>
          <cell r="CI235">
            <v>148536.89520000003</v>
          </cell>
          <cell r="CJ235">
            <v>17871593.562475264</v>
          </cell>
        </row>
        <row r="236">
          <cell r="B236" t="str">
            <v>Siikalatva</v>
          </cell>
          <cell r="C236">
            <v>5583</v>
          </cell>
          <cell r="Q236">
            <v>301</v>
          </cell>
          <cell r="R236">
            <v>67</v>
          </cell>
          <cell r="S236">
            <v>379</v>
          </cell>
          <cell r="T236">
            <v>183</v>
          </cell>
          <cell r="U236">
            <v>204</v>
          </cell>
          <cell r="V236">
            <v>2873</v>
          </cell>
          <cell r="W236">
            <v>760</v>
          </cell>
          <cell r="X236">
            <v>580</v>
          </cell>
          <cell r="Y236">
            <v>236</v>
          </cell>
          <cell r="AE236">
            <v>1.5468886164131248</v>
          </cell>
          <cell r="AF236">
            <v>9970843.361778466</v>
          </cell>
          <cell r="AJ236">
            <v>272</v>
          </cell>
          <cell r="AK236">
            <v>2411</v>
          </cell>
          <cell r="AM236">
            <v>43</v>
          </cell>
          <cell r="AN236">
            <v>0.0077019523553645</v>
          </cell>
          <cell r="AP236">
            <v>0</v>
          </cell>
          <cell r="AQ236">
            <v>3</v>
          </cell>
          <cell r="AS236">
            <v>0</v>
          </cell>
          <cell r="AT236">
            <v>0</v>
          </cell>
          <cell r="AU236">
            <v>2172.53</v>
          </cell>
          <cell r="AV236">
            <v>2.569814916249718</v>
          </cell>
          <cell r="AX236">
            <v>202</v>
          </cell>
          <cell r="AY236">
            <v>1497</v>
          </cell>
          <cell r="AZ236">
            <v>0.134936539746159</v>
          </cell>
          <cell r="BB236">
            <v>1.119783</v>
          </cell>
          <cell r="BC236">
            <v>2015</v>
          </cell>
          <cell r="BD236">
            <v>2067</v>
          </cell>
          <cell r="BE236">
            <v>0.9748427672955975</v>
          </cell>
          <cell r="BG236">
            <v>0</v>
          </cell>
          <cell r="BH236">
            <v>0</v>
          </cell>
          <cell r="BO236">
            <v>-21214</v>
          </cell>
          <cell r="BP236">
            <v>-143618.42453217483</v>
          </cell>
          <cell r="BR236">
            <v>-166306.19408746436</v>
          </cell>
          <cell r="BS236">
            <v>624315</v>
          </cell>
          <cell r="BT236">
            <v>194814</v>
          </cell>
          <cell r="BU236">
            <v>524333.8768369056</v>
          </cell>
          <cell r="BV236">
            <v>27091.534205211276</v>
          </cell>
          <cell r="BW236">
            <v>67076.00854807171</v>
          </cell>
          <cell r="BX236">
            <v>250225.7736871039</v>
          </cell>
          <cell r="BY236">
            <v>339421.64570747496</v>
          </cell>
          <cell r="BZ236">
            <v>554868.6142696537</v>
          </cell>
          <cell r="CA236">
            <v>169167.16298962926</v>
          </cell>
          <cell r="CC236">
            <v>10727.83596246325</v>
          </cell>
          <cell r="CF236">
            <v>0</v>
          </cell>
          <cell r="CG236">
            <v>5750185.363293483</v>
          </cell>
          <cell r="CH236">
            <v>-555537</v>
          </cell>
          <cell r="CI236">
            <v>29824.593599999964</v>
          </cell>
          <cell r="CJ236">
            <v>22544565.88463769</v>
          </cell>
        </row>
        <row r="237">
          <cell r="B237" t="str">
            <v>Siilinjärvi</v>
          </cell>
          <cell r="C237">
            <v>21768</v>
          </cell>
          <cell r="Q237">
            <v>1683</v>
          </cell>
          <cell r="R237">
            <v>288</v>
          </cell>
          <cell r="S237">
            <v>1834</v>
          </cell>
          <cell r="T237">
            <v>931</v>
          </cell>
          <cell r="U237">
            <v>864</v>
          </cell>
          <cell r="V237">
            <v>12169</v>
          </cell>
          <cell r="W237">
            <v>2322</v>
          </cell>
          <cell r="X237">
            <v>1309</v>
          </cell>
          <cell r="Y237">
            <v>368</v>
          </cell>
          <cell r="AE237">
            <v>1.020670130011181</v>
          </cell>
          <cell r="AF237">
            <v>25651286.80027297</v>
          </cell>
          <cell r="AJ237">
            <v>971</v>
          </cell>
          <cell r="AK237">
            <v>10293</v>
          </cell>
          <cell r="AM237">
            <v>301</v>
          </cell>
          <cell r="AN237">
            <v>0.013827636898199191</v>
          </cell>
          <cell r="AP237">
            <v>0</v>
          </cell>
          <cell r="AQ237">
            <v>14</v>
          </cell>
          <cell r="AS237">
            <v>0</v>
          </cell>
          <cell r="AT237">
            <v>0</v>
          </cell>
          <cell r="AU237">
            <v>400.96</v>
          </cell>
          <cell r="AV237">
            <v>54.28970470869913</v>
          </cell>
          <cell r="AX237">
            <v>590</v>
          </cell>
          <cell r="AY237">
            <v>7214</v>
          </cell>
          <cell r="AZ237">
            <v>0.0817854172442473</v>
          </cell>
          <cell r="BB237">
            <v>0</v>
          </cell>
          <cell r="BC237">
            <v>7017</v>
          </cell>
          <cell r="BD237">
            <v>9124</v>
          </cell>
          <cell r="BE237">
            <v>0.7690705830775976</v>
          </cell>
          <cell r="BG237">
            <v>0</v>
          </cell>
          <cell r="BH237">
            <v>1</v>
          </cell>
          <cell r="BO237">
            <v>5984</v>
          </cell>
          <cell r="BP237">
            <v>-761571.5781018992</v>
          </cell>
          <cell r="BR237">
            <v>-59214.694434806705</v>
          </cell>
          <cell r="BS237">
            <v>1402958</v>
          </cell>
          <cell r="BT237">
            <v>450760</v>
          </cell>
          <cell r="BU237">
            <v>925488.7753349461</v>
          </cell>
          <cell r="BV237">
            <v>16784.10139488702</v>
          </cell>
          <cell r="BW237">
            <v>5877.08950053069</v>
          </cell>
          <cell r="BX237">
            <v>448920.0188770383</v>
          </cell>
          <cell r="BY237">
            <v>987855.0647120406</v>
          </cell>
          <cell r="BZ237">
            <v>1641445.0655553432</v>
          </cell>
          <cell r="CA237">
            <v>407506.34797263384</v>
          </cell>
          <cell r="CC237">
            <v>-118099.429955993</v>
          </cell>
          <cell r="CF237">
            <v>0</v>
          </cell>
          <cell r="CG237">
            <v>5033154.683821173</v>
          </cell>
          <cell r="CH237">
            <v>-2126366</v>
          </cell>
          <cell r="CI237">
            <v>85075.63003199996</v>
          </cell>
          <cell r="CJ237">
            <v>32975928.235336177</v>
          </cell>
        </row>
        <row r="238">
          <cell r="B238" t="str">
            <v>Simo</v>
          </cell>
          <cell r="C238">
            <v>3170</v>
          </cell>
          <cell r="Q238">
            <v>156</v>
          </cell>
          <cell r="R238">
            <v>32</v>
          </cell>
          <cell r="S238">
            <v>220</v>
          </cell>
          <cell r="T238">
            <v>134</v>
          </cell>
          <cell r="U238">
            <v>108</v>
          </cell>
          <cell r="V238">
            <v>1610</v>
          </cell>
          <cell r="W238">
            <v>520</v>
          </cell>
          <cell r="X238">
            <v>298</v>
          </cell>
          <cell r="Y238">
            <v>92</v>
          </cell>
          <cell r="AE238">
            <v>1.1590250024065645</v>
          </cell>
          <cell r="AF238">
            <v>4241869.36121019</v>
          </cell>
          <cell r="AJ238">
            <v>205</v>
          </cell>
          <cell r="AK238">
            <v>1341</v>
          </cell>
          <cell r="AM238">
            <v>27</v>
          </cell>
          <cell r="AN238">
            <v>0.008517350157728707</v>
          </cell>
          <cell r="AP238">
            <v>0</v>
          </cell>
          <cell r="AQ238">
            <v>5</v>
          </cell>
          <cell r="AS238">
            <v>0</v>
          </cell>
          <cell r="AT238">
            <v>0</v>
          </cell>
          <cell r="AU238">
            <v>1447.33</v>
          </cell>
          <cell r="AV238">
            <v>2.190239959097096</v>
          </cell>
          <cell r="AX238">
            <v>100</v>
          </cell>
          <cell r="AY238">
            <v>821</v>
          </cell>
          <cell r="AZ238">
            <v>0.1218026796589525</v>
          </cell>
          <cell r="BB238">
            <v>0</v>
          </cell>
          <cell r="BC238">
            <v>607</v>
          </cell>
          <cell r="BD238">
            <v>1084</v>
          </cell>
          <cell r="BE238">
            <v>0.5599630996309963</v>
          </cell>
          <cell r="BG238">
            <v>0</v>
          </cell>
          <cell r="BH238">
            <v>2</v>
          </cell>
          <cell r="BO238">
            <v>76854</v>
          </cell>
          <cell r="BP238">
            <v>-43459.29357293366</v>
          </cell>
          <cell r="BR238">
            <v>-78985.75758260861</v>
          </cell>
          <cell r="BS238">
            <v>281841</v>
          </cell>
          <cell r="BT238">
            <v>83216</v>
          </cell>
          <cell r="BU238">
            <v>185548.22637782278</v>
          </cell>
          <cell r="BV238">
            <v>9122.781979068071</v>
          </cell>
          <cell r="BW238">
            <v>27602.543467581676</v>
          </cell>
          <cell r="BX238">
            <v>93219.1741502555</v>
          </cell>
          <cell r="BY238">
            <v>151745.66252837007</v>
          </cell>
          <cell r="BZ238">
            <v>271138.6206094548</v>
          </cell>
          <cell r="CA238">
            <v>64696.26016120757</v>
          </cell>
          <cell r="CC238">
            <v>14510.314562153615</v>
          </cell>
          <cell r="CF238">
            <v>0</v>
          </cell>
          <cell r="CG238">
            <v>1714908.9554436374</v>
          </cell>
          <cell r="CH238">
            <v>-75592</v>
          </cell>
          <cell r="CI238">
            <v>-62514.43199999999</v>
          </cell>
          <cell r="CJ238">
            <v>8248427.092654931</v>
          </cell>
        </row>
        <row r="239">
          <cell r="B239" t="str">
            <v>Sipoo</v>
          </cell>
          <cell r="C239">
            <v>19922</v>
          </cell>
          <cell r="Q239">
            <v>1354</v>
          </cell>
          <cell r="R239">
            <v>295</v>
          </cell>
          <cell r="S239">
            <v>1719</v>
          </cell>
          <cell r="T239">
            <v>842</v>
          </cell>
          <cell r="U239">
            <v>813</v>
          </cell>
          <cell r="V239">
            <v>11535</v>
          </cell>
          <cell r="W239">
            <v>1969</v>
          </cell>
          <cell r="X239">
            <v>1018</v>
          </cell>
          <cell r="Y239">
            <v>377</v>
          </cell>
          <cell r="AE239">
            <v>0.657772510763633</v>
          </cell>
          <cell r="AF239">
            <v>15129127.325484293</v>
          </cell>
          <cell r="AJ239">
            <v>692</v>
          </cell>
          <cell r="AK239">
            <v>9610</v>
          </cell>
          <cell r="AM239">
            <v>841</v>
          </cell>
          <cell r="AN239">
            <v>0.04221463708463006</v>
          </cell>
          <cell r="AP239">
            <v>1</v>
          </cell>
          <cell r="AQ239">
            <v>6616</v>
          </cell>
          <cell r="AS239">
            <v>3</v>
          </cell>
          <cell r="AT239">
            <v>219</v>
          </cell>
          <cell r="AU239">
            <v>339.62</v>
          </cell>
          <cell r="AV239">
            <v>58.65967846416583</v>
          </cell>
          <cell r="AX239">
            <v>977</v>
          </cell>
          <cell r="AY239">
            <v>7271</v>
          </cell>
          <cell r="AZ239">
            <v>0.1343694127355247</v>
          </cell>
          <cell r="BB239">
            <v>0</v>
          </cell>
          <cell r="BC239">
            <v>5532</v>
          </cell>
          <cell r="BD239">
            <v>9167</v>
          </cell>
          <cell r="BE239">
            <v>0.6034689647649176</v>
          </cell>
          <cell r="BG239">
            <v>0</v>
          </cell>
          <cell r="BH239">
            <v>0</v>
          </cell>
          <cell r="BO239">
            <v>-139882</v>
          </cell>
          <cell r="BP239">
            <v>-587482.5147998254</v>
          </cell>
          <cell r="BR239">
            <v>338261.93236998096</v>
          </cell>
          <cell r="BS239">
            <v>1224672</v>
          </cell>
          <cell r="BT239">
            <v>413367</v>
          </cell>
          <cell r="BU239">
            <v>738996.3770171361</v>
          </cell>
          <cell r="BV239">
            <v>4966.691090181297</v>
          </cell>
          <cell r="BW239">
            <v>-246469.34371148542</v>
          </cell>
          <cell r="BX239">
            <v>217092.7317241785</v>
          </cell>
          <cell r="BY239">
            <v>777019.1322790805</v>
          </cell>
          <cell r="BZ239">
            <v>1260306.423448747</v>
          </cell>
          <cell r="CA239">
            <v>390673.80812010495</v>
          </cell>
          <cell r="CC239">
            <v>-50851.512310558566</v>
          </cell>
          <cell r="CF239">
            <v>0</v>
          </cell>
          <cell r="CG239">
            <v>-5370218.688258952</v>
          </cell>
          <cell r="CH239">
            <v>-1477821</v>
          </cell>
          <cell r="CI239">
            <v>-229728.81614400004</v>
          </cell>
          <cell r="CJ239">
            <v>13729704.416555814</v>
          </cell>
        </row>
        <row r="240">
          <cell r="B240" t="str">
            <v>Siuntio</v>
          </cell>
          <cell r="C240">
            <v>6178</v>
          </cell>
          <cell r="Q240">
            <v>422</v>
          </cell>
          <cell r="R240">
            <v>95</v>
          </cell>
          <cell r="S240">
            <v>554</v>
          </cell>
          <cell r="T240">
            <v>263</v>
          </cell>
          <cell r="U240">
            <v>248</v>
          </cell>
          <cell r="V240">
            <v>3543</v>
          </cell>
          <cell r="W240">
            <v>715</v>
          </cell>
          <cell r="X240">
            <v>259</v>
          </cell>
          <cell r="Y240">
            <v>79</v>
          </cell>
          <cell r="AE240">
            <v>0.6718350769241933</v>
          </cell>
          <cell r="AF240">
            <v>4791988.875910043</v>
          </cell>
          <cell r="AJ240">
            <v>207</v>
          </cell>
          <cell r="AK240">
            <v>3197</v>
          </cell>
          <cell r="AM240">
            <v>314</v>
          </cell>
          <cell r="AN240">
            <v>0.050825509873745546</v>
          </cell>
          <cell r="AP240">
            <v>1</v>
          </cell>
          <cell r="AQ240">
            <v>1797</v>
          </cell>
          <cell r="AS240">
            <v>0</v>
          </cell>
          <cell r="AT240">
            <v>0</v>
          </cell>
          <cell r="AU240">
            <v>241.07</v>
          </cell>
          <cell r="AV240">
            <v>25.627411125399263</v>
          </cell>
          <cell r="AX240">
            <v>363</v>
          </cell>
          <cell r="AY240">
            <v>2269</v>
          </cell>
          <cell r="AZ240">
            <v>0.1599823710885853</v>
          </cell>
          <cell r="BB240">
            <v>0</v>
          </cell>
          <cell r="BC240">
            <v>1444</v>
          </cell>
          <cell r="BD240">
            <v>2886</v>
          </cell>
          <cell r="BE240">
            <v>0.5003465003465003</v>
          </cell>
          <cell r="BG240">
            <v>0</v>
          </cell>
          <cell r="BH240">
            <v>0</v>
          </cell>
          <cell r="BO240">
            <v>25135</v>
          </cell>
          <cell r="BP240">
            <v>-152625.83045383863</v>
          </cell>
          <cell r="BR240">
            <v>113029.24575293995</v>
          </cell>
          <cell r="BS240">
            <v>469181</v>
          </cell>
          <cell r="BT240">
            <v>150862</v>
          </cell>
          <cell r="BU240">
            <v>268572.64857911115</v>
          </cell>
          <cell r="BV240">
            <v>-1211.545421818339</v>
          </cell>
          <cell r="BW240">
            <v>-61896.04433055531</v>
          </cell>
          <cell r="BX240">
            <v>43681.11176883208</v>
          </cell>
          <cell r="BY240">
            <v>308848.1520468308</v>
          </cell>
          <cell r="BZ240">
            <v>486273.20829363336</v>
          </cell>
          <cell r="CA240">
            <v>135083.05323816193</v>
          </cell>
          <cell r="CC240">
            <v>18712.85390120282</v>
          </cell>
          <cell r="CF240">
            <v>0</v>
          </cell>
          <cell r="CG240">
            <v>-593607.7117675636</v>
          </cell>
          <cell r="CH240">
            <v>-1185698</v>
          </cell>
          <cell r="CI240">
            <v>-891634.2269280001</v>
          </cell>
          <cell r="CJ240">
            <v>4609203.089665856</v>
          </cell>
        </row>
        <row r="241">
          <cell r="B241" t="str">
            <v>Sodankylä</v>
          </cell>
          <cell r="C241">
            <v>8653</v>
          </cell>
          <cell r="Q241">
            <v>489</v>
          </cell>
          <cell r="R241">
            <v>90</v>
          </cell>
          <cell r="S241">
            <v>449</v>
          </cell>
          <cell r="T241">
            <v>231</v>
          </cell>
          <cell r="U241">
            <v>290</v>
          </cell>
          <cell r="V241">
            <v>4912</v>
          </cell>
          <cell r="W241">
            <v>1194</v>
          </cell>
          <cell r="X241">
            <v>768</v>
          </cell>
          <cell r="Y241">
            <v>230</v>
          </cell>
          <cell r="AE241">
            <v>1.2195808834413724</v>
          </cell>
          <cell r="AF241">
            <v>12183793.633312339</v>
          </cell>
          <cell r="AJ241">
            <v>566</v>
          </cell>
          <cell r="AK241">
            <v>4096</v>
          </cell>
          <cell r="AM241">
            <v>112</v>
          </cell>
          <cell r="AN241">
            <v>0.012943487807696753</v>
          </cell>
          <cell r="AP241">
            <v>0</v>
          </cell>
          <cell r="AQ241">
            <v>12</v>
          </cell>
          <cell r="AS241">
            <v>0</v>
          </cell>
          <cell r="AT241">
            <v>0</v>
          </cell>
          <cell r="AU241">
            <v>11691.71</v>
          </cell>
          <cell r="AV241">
            <v>0.7400970431185858</v>
          </cell>
          <cell r="AX241">
            <v>271</v>
          </cell>
          <cell r="AY241">
            <v>2473</v>
          </cell>
          <cell r="AZ241">
            <v>0.10958350181965225</v>
          </cell>
          <cell r="BB241">
            <v>1.374116</v>
          </cell>
          <cell r="BC241">
            <v>3478</v>
          </cell>
          <cell r="BD241">
            <v>3467</v>
          </cell>
          <cell r="BE241">
            <v>1.0031727718488608</v>
          </cell>
          <cell r="BG241">
            <v>1</v>
          </cell>
          <cell r="BH241">
            <v>135</v>
          </cell>
          <cell r="BO241">
            <v>420189</v>
          </cell>
          <cell r="BP241">
            <v>-428431.09913465113</v>
          </cell>
          <cell r="BR241">
            <v>-287297.2251544371</v>
          </cell>
          <cell r="BS241">
            <v>693231</v>
          </cell>
          <cell r="BT241">
            <v>237883</v>
          </cell>
          <cell r="BU241">
            <v>592945.920689107</v>
          </cell>
          <cell r="BV241">
            <v>31524.228177903762</v>
          </cell>
          <cell r="BW241">
            <v>91412.20974928621</v>
          </cell>
          <cell r="BX241">
            <v>255352.7917019284</v>
          </cell>
          <cell r="BY241">
            <v>455936.6736646317</v>
          </cell>
          <cell r="BZ241">
            <v>690645.5411653761</v>
          </cell>
          <cell r="CA241">
            <v>222010.79883570335</v>
          </cell>
          <cell r="CC241">
            <v>-20262.454190634002</v>
          </cell>
          <cell r="CF241">
            <v>0</v>
          </cell>
          <cell r="CG241">
            <v>2717664.467875999</v>
          </cell>
          <cell r="CH241">
            <v>-621667</v>
          </cell>
          <cell r="CI241">
            <v>-15693.727200000001</v>
          </cell>
          <cell r="CJ241">
            <v>25909037.50273219</v>
          </cell>
        </row>
        <row r="242">
          <cell r="B242" t="str">
            <v>Soini</v>
          </cell>
          <cell r="C242">
            <v>2186</v>
          </cell>
          <cell r="Q242">
            <v>154</v>
          </cell>
          <cell r="R242">
            <v>20</v>
          </cell>
          <cell r="S242">
            <v>132</v>
          </cell>
          <cell r="T242">
            <v>79</v>
          </cell>
          <cell r="U242">
            <v>76</v>
          </cell>
          <cell r="V242">
            <v>1108</v>
          </cell>
          <cell r="W242">
            <v>316</v>
          </cell>
          <cell r="X242">
            <v>212</v>
          </cell>
          <cell r="Y242">
            <v>89</v>
          </cell>
          <cell r="AE242">
            <v>1.4888801418742394</v>
          </cell>
          <cell r="AF242">
            <v>3757639.5433729715</v>
          </cell>
          <cell r="AJ242">
            <v>124</v>
          </cell>
          <cell r="AK242">
            <v>911</v>
          </cell>
          <cell r="AM242">
            <v>13</v>
          </cell>
          <cell r="AN242">
            <v>0.005946935041171089</v>
          </cell>
          <cell r="AP242">
            <v>0</v>
          </cell>
          <cell r="AQ242">
            <v>5</v>
          </cell>
          <cell r="AS242">
            <v>0</v>
          </cell>
          <cell r="AT242">
            <v>0</v>
          </cell>
          <cell r="AU242">
            <v>551.95</v>
          </cell>
          <cell r="AV242">
            <v>3.9605036688105804</v>
          </cell>
          <cell r="AX242">
            <v>86</v>
          </cell>
          <cell r="AY242">
            <v>549</v>
          </cell>
          <cell r="AZ242">
            <v>0.15664845173041894</v>
          </cell>
          <cell r="BB242">
            <v>0.520632</v>
          </cell>
          <cell r="BC242">
            <v>713</v>
          </cell>
          <cell r="BD242">
            <v>740</v>
          </cell>
          <cell r="BE242">
            <v>0.9635135135135136</v>
          </cell>
          <cell r="BG242">
            <v>0</v>
          </cell>
          <cell r="BH242">
            <v>0</v>
          </cell>
          <cell r="BO242">
            <v>12453</v>
          </cell>
          <cell r="BP242">
            <v>-36503.14815793211</v>
          </cell>
          <cell r="BR242">
            <v>-12221.49818348512</v>
          </cell>
          <cell r="BS242">
            <v>262591</v>
          </cell>
          <cell r="BT242">
            <v>74315</v>
          </cell>
          <cell r="BU242">
            <v>200718.70552327146</v>
          </cell>
          <cell r="BV242">
            <v>11886.434532257832</v>
          </cell>
          <cell r="BW242">
            <v>31400.727928979493</v>
          </cell>
          <cell r="BX242">
            <v>102409.69369838842</v>
          </cell>
          <cell r="BY242">
            <v>132599.5516883108</v>
          </cell>
          <cell r="BZ242">
            <v>196220.17433588332</v>
          </cell>
          <cell r="CA242">
            <v>57387.52955641732</v>
          </cell>
          <cell r="CC242">
            <v>-1714.6542465534949</v>
          </cell>
          <cell r="CF242">
            <v>0</v>
          </cell>
          <cell r="CG242">
            <v>2536301.1528349435</v>
          </cell>
          <cell r="CH242">
            <v>-554648</v>
          </cell>
          <cell r="CI242">
            <v>358155.60000000003</v>
          </cell>
          <cell r="CJ242">
            <v>8086459.973709147</v>
          </cell>
        </row>
        <row r="243">
          <cell r="B243" t="str">
            <v>Somero</v>
          </cell>
          <cell r="C243">
            <v>9027</v>
          </cell>
          <cell r="Q243">
            <v>468</v>
          </cell>
          <cell r="R243">
            <v>76</v>
          </cell>
          <cell r="S243">
            <v>545</v>
          </cell>
          <cell r="T243">
            <v>317</v>
          </cell>
          <cell r="U243">
            <v>297</v>
          </cell>
          <cell r="V243">
            <v>4624</v>
          </cell>
          <cell r="W243">
            <v>1369</v>
          </cell>
          <cell r="X243">
            <v>907</v>
          </cell>
          <cell r="Y243">
            <v>424</v>
          </cell>
          <cell r="AE243">
            <v>1.098883390437603</v>
          </cell>
          <cell r="AF243">
            <v>11452499.300557904</v>
          </cell>
          <cell r="AJ243">
            <v>460</v>
          </cell>
          <cell r="AK243">
            <v>3986</v>
          </cell>
          <cell r="AM243">
            <v>267</v>
          </cell>
          <cell r="AN243">
            <v>0.02957793286806248</v>
          </cell>
          <cell r="AP243">
            <v>0</v>
          </cell>
          <cell r="AQ243">
            <v>46</v>
          </cell>
          <cell r="AS243">
            <v>0</v>
          </cell>
          <cell r="AT243">
            <v>0</v>
          </cell>
          <cell r="AU243">
            <v>667.77</v>
          </cell>
          <cell r="AV243">
            <v>13.518127498989173</v>
          </cell>
          <cell r="AX243">
            <v>477</v>
          </cell>
          <cell r="AY243">
            <v>2502</v>
          </cell>
          <cell r="AZ243">
            <v>0.1906474820143885</v>
          </cell>
          <cell r="BB243">
            <v>0</v>
          </cell>
          <cell r="BC243">
            <v>2768</v>
          </cell>
          <cell r="BD243">
            <v>3331</v>
          </cell>
          <cell r="BE243">
            <v>0.8309816871810267</v>
          </cell>
          <cell r="BG243">
            <v>0</v>
          </cell>
          <cell r="BH243">
            <v>0</v>
          </cell>
          <cell r="BO243">
            <v>-61765</v>
          </cell>
          <cell r="BP243">
            <v>-138824.5642391448</v>
          </cell>
          <cell r="BR243">
            <v>273763.0343242958</v>
          </cell>
          <cell r="BS243">
            <v>887508</v>
          </cell>
          <cell r="BT243">
            <v>278652</v>
          </cell>
          <cell r="BU243">
            <v>659966.2377995836</v>
          </cell>
          <cell r="BV243">
            <v>34333.41140619083</v>
          </cell>
          <cell r="BW243">
            <v>121275.90096974367</v>
          </cell>
          <cell r="BX243">
            <v>306245.2735996983</v>
          </cell>
          <cell r="BY243">
            <v>520045.1105944065</v>
          </cell>
          <cell r="BZ243">
            <v>867204.306433908</v>
          </cell>
          <cell r="CA243">
            <v>244868.48851961794</v>
          </cell>
          <cell r="CC243">
            <v>38569.49867070903</v>
          </cell>
          <cell r="CF243">
            <v>0</v>
          </cell>
          <cell r="CG243">
            <v>6587352.793513843</v>
          </cell>
          <cell r="CH243">
            <v>-269167</v>
          </cell>
          <cell r="CI243">
            <v>113945.57616000003</v>
          </cell>
          <cell r="CJ243">
            <v>25254183.88585612</v>
          </cell>
        </row>
        <row r="244">
          <cell r="B244" t="str">
            <v>Sonkajärvi</v>
          </cell>
          <cell r="C244">
            <v>4199</v>
          </cell>
          <cell r="Q244">
            <v>188</v>
          </cell>
          <cell r="R244">
            <v>39</v>
          </cell>
          <cell r="S244">
            <v>242</v>
          </cell>
          <cell r="T244">
            <v>133</v>
          </cell>
          <cell r="U244">
            <v>117</v>
          </cell>
          <cell r="V244">
            <v>2224</v>
          </cell>
          <cell r="W244">
            <v>673</v>
          </cell>
          <cell r="X244">
            <v>404</v>
          </cell>
          <cell r="Y244">
            <v>179</v>
          </cell>
          <cell r="AE244">
            <v>1.8184005931709184</v>
          </cell>
          <cell r="AF244">
            <v>8815372.35666437</v>
          </cell>
          <cell r="AJ244">
            <v>281</v>
          </cell>
          <cell r="AK244">
            <v>1820</v>
          </cell>
          <cell r="AM244">
            <v>50</v>
          </cell>
          <cell r="AN244">
            <v>0.011907597046915932</v>
          </cell>
          <cell r="AP244">
            <v>0</v>
          </cell>
          <cell r="AQ244">
            <v>2</v>
          </cell>
          <cell r="AS244">
            <v>0</v>
          </cell>
          <cell r="AT244">
            <v>0</v>
          </cell>
          <cell r="AU244">
            <v>1465.84</v>
          </cell>
          <cell r="AV244">
            <v>2.8645691207771655</v>
          </cell>
          <cell r="AX244">
            <v>179</v>
          </cell>
          <cell r="AY244">
            <v>1083</v>
          </cell>
          <cell r="AZ244">
            <v>0.16528162511542013</v>
          </cell>
          <cell r="BB244">
            <v>0.18685</v>
          </cell>
          <cell r="BC244">
            <v>1184</v>
          </cell>
          <cell r="BD244">
            <v>1419</v>
          </cell>
          <cell r="BE244">
            <v>0.8343904157857647</v>
          </cell>
          <cell r="BG244">
            <v>0</v>
          </cell>
          <cell r="BH244">
            <v>0</v>
          </cell>
          <cell r="BO244">
            <v>204685</v>
          </cell>
          <cell r="BP244">
            <v>-107314.65962415481</v>
          </cell>
          <cell r="BR244">
            <v>17535.917514123023</v>
          </cell>
          <cell r="BS244">
            <v>462495</v>
          </cell>
          <cell r="BT244">
            <v>137719</v>
          </cell>
          <cell r="BU244">
            <v>362954.3737061537</v>
          </cell>
          <cell r="BV244">
            <v>19428.27120983442</v>
          </cell>
          <cell r="BW244">
            <v>53100.47284489389</v>
          </cell>
          <cell r="BX244">
            <v>169435.35904417702</v>
          </cell>
          <cell r="BY244">
            <v>237698.85287035187</v>
          </cell>
          <cell r="BZ244">
            <v>367781.046506204</v>
          </cell>
          <cell r="CA244">
            <v>113100.70898919602</v>
          </cell>
          <cell r="CC244">
            <v>2934.382422474824</v>
          </cell>
          <cell r="CF244">
            <v>0</v>
          </cell>
          <cell r="CG244">
            <v>3390094.8734321943</v>
          </cell>
          <cell r="CH244">
            <v>-103824</v>
          </cell>
          <cell r="CI244">
            <v>59727.330239999996</v>
          </cell>
          <cell r="CJ244">
            <v>15781628.076604536</v>
          </cell>
        </row>
        <row r="245">
          <cell r="B245" t="str">
            <v>Sotkamo</v>
          </cell>
          <cell r="C245">
            <v>10471</v>
          </cell>
          <cell r="Q245">
            <v>624</v>
          </cell>
          <cell r="R245">
            <v>120</v>
          </cell>
          <cell r="S245">
            <v>683</v>
          </cell>
          <cell r="T245">
            <v>347</v>
          </cell>
          <cell r="U245">
            <v>359</v>
          </cell>
          <cell r="V245">
            <v>5789</v>
          </cell>
          <cell r="W245">
            <v>1388</v>
          </cell>
          <cell r="X245">
            <v>809</v>
          </cell>
          <cell r="Y245">
            <v>352</v>
          </cell>
          <cell r="AE245">
            <v>1.1537309401621951</v>
          </cell>
          <cell r="AF245">
            <v>13947549.822139302</v>
          </cell>
          <cell r="AJ245">
            <v>602</v>
          </cell>
          <cell r="AK245">
            <v>4834</v>
          </cell>
          <cell r="AM245">
            <v>254</v>
          </cell>
          <cell r="AN245">
            <v>0.024257473020723903</v>
          </cell>
          <cell r="AP245">
            <v>0</v>
          </cell>
          <cell r="AQ245">
            <v>13</v>
          </cell>
          <cell r="AS245">
            <v>0</v>
          </cell>
          <cell r="AT245">
            <v>0</v>
          </cell>
          <cell r="AU245">
            <v>2649.15</v>
          </cell>
          <cell r="AV245">
            <v>3.952588566143857</v>
          </cell>
          <cell r="AX245">
            <v>341</v>
          </cell>
          <cell r="AY245">
            <v>3135</v>
          </cell>
          <cell r="AZ245">
            <v>0.10877192982456141</v>
          </cell>
          <cell r="BB245">
            <v>0.41915</v>
          </cell>
          <cell r="BC245">
            <v>3811</v>
          </cell>
          <cell r="BD245">
            <v>4091</v>
          </cell>
          <cell r="BE245">
            <v>0.9315570765094109</v>
          </cell>
          <cell r="BG245">
            <v>0</v>
          </cell>
          <cell r="BH245">
            <v>0</v>
          </cell>
          <cell r="BO245">
            <v>96374</v>
          </cell>
          <cell r="BP245">
            <v>-400259.18200880376</v>
          </cell>
          <cell r="BR245">
            <v>231609.68106403947</v>
          </cell>
          <cell r="BS245">
            <v>912888</v>
          </cell>
          <cell r="BT245">
            <v>295616</v>
          </cell>
          <cell r="BU245">
            <v>660849.7534606402</v>
          </cell>
          <cell r="BV245">
            <v>27703.440061382953</v>
          </cell>
          <cell r="BW245">
            <v>87037.29789209824</v>
          </cell>
          <cell r="BX245">
            <v>309699.4777221213</v>
          </cell>
          <cell r="BY245">
            <v>562001.1400410109</v>
          </cell>
          <cell r="BZ245">
            <v>866031.8469819147</v>
          </cell>
          <cell r="CA245">
            <v>266946.10668236495</v>
          </cell>
          <cell r="CC245">
            <v>-40649.81558701109</v>
          </cell>
          <cell r="CF245">
            <v>0</v>
          </cell>
          <cell r="CG245">
            <v>5036227.705957652</v>
          </cell>
          <cell r="CH245">
            <v>588822</v>
          </cell>
          <cell r="CI245">
            <v>-17972.899200000014</v>
          </cell>
          <cell r="CJ245">
            <v>26464102.305840947</v>
          </cell>
        </row>
        <row r="246">
          <cell r="B246" t="str">
            <v>Sulkava</v>
          </cell>
          <cell r="C246">
            <v>2661</v>
          </cell>
          <cell r="Q246">
            <v>86</v>
          </cell>
          <cell r="R246">
            <v>16</v>
          </cell>
          <cell r="S246">
            <v>103</v>
          </cell>
          <cell r="T246">
            <v>78</v>
          </cell>
          <cell r="U246">
            <v>76</v>
          </cell>
          <cell r="V246">
            <v>1338</v>
          </cell>
          <cell r="W246">
            <v>490</v>
          </cell>
          <cell r="X246">
            <v>326</v>
          </cell>
          <cell r="Y246">
            <v>148</v>
          </cell>
          <cell r="AE246">
            <v>1.5904649462317098</v>
          </cell>
          <cell r="AF246">
            <v>4886233.294526276</v>
          </cell>
          <cell r="AJ246">
            <v>162</v>
          </cell>
          <cell r="AK246">
            <v>1106</v>
          </cell>
          <cell r="AM246">
            <v>64</v>
          </cell>
          <cell r="AN246">
            <v>0.024051108605787297</v>
          </cell>
          <cell r="AP246">
            <v>0</v>
          </cell>
          <cell r="AQ246">
            <v>3</v>
          </cell>
          <cell r="AS246">
            <v>1</v>
          </cell>
          <cell r="AT246">
            <v>0</v>
          </cell>
          <cell r="AU246">
            <v>584.63</v>
          </cell>
          <cell r="AV246">
            <v>4.5515967363973795</v>
          </cell>
          <cell r="AX246">
            <v>120</v>
          </cell>
          <cell r="AY246">
            <v>639</v>
          </cell>
          <cell r="AZ246">
            <v>0.18779342723004694</v>
          </cell>
          <cell r="BB246">
            <v>0.39875</v>
          </cell>
          <cell r="BC246">
            <v>822</v>
          </cell>
          <cell r="BD246">
            <v>898</v>
          </cell>
          <cell r="BE246">
            <v>0.9153674832962138</v>
          </cell>
          <cell r="BG246">
            <v>0</v>
          </cell>
          <cell r="BH246">
            <v>0</v>
          </cell>
          <cell r="BO246">
            <v>41103</v>
          </cell>
          <cell r="BP246">
            <v>-113641.91811311837</v>
          </cell>
          <cell r="BR246">
            <v>295311.2232803684</v>
          </cell>
          <cell r="BS246">
            <v>318438</v>
          </cell>
          <cell r="BT246">
            <v>93179</v>
          </cell>
          <cell r="BU246">
            <v>245802.51333843436</v>
          </cell>
          <cell r="BV246">
            <v>13843.474499437989</v>
          </cell>
          <cell r="BW246">
            <v>41836.60849986856</v>
          </cell>
          <cell r="BX246">
            <v>124518.57130691377</v>
          </cell>
          <cell r="BY246">
            <v>153944.94648687728</v>
          </cell>
          <cell r="BZ246">
            <v>236716.76625517706</v>
          </cell>
          <cell r="CA246">
            <v>78152.09849280314</v>
          </cell>
          <cell r="CC246">
            <v>-13992.294629759628</v>
          </cell>
          <cell r="CF246">
            <v>0</v>
          </cell>
          <cell r="CG246">
            <v>2211834.5565879075</v>
          </cell>
          <cell r="CH246">
            <v>182743</v>
          </cell>
          <cell r="CI246">
            <v>147924.77472</v>
          </cell>
          <cell r="CJ246">
            <v>11126182.171891533</v>
          </cell>
        </row>
        <row r="247">
          <cell r="B247" t="str">
            <v>Suomussalmi</v>
          </cell>
          <cell r="C247">
            <v>8187</v>
          </cell>
          <cell r="Q247">
            <v>324</v>
          </cell>
          <cell r="R247">
            <v>54</v>
          </cell>
          <cell r="S247">
            <v>386</v>
          </cell>
          <cell r="T247">
            <v>244</v>
          </cell>
          <cell r="U247">
            <v>222</v>
          </cell>
          <cell r="V247">
            <v>4346</v>
          </cell>
          <cell r="W247">
            <v>1394</v>
          </cell>
          <cell r="X247">
            <v>844</v>
          </cell>
          <cell r="Y247">
            <v>373</v>
          </cell>
          <cell r="AE247">
            <v>1.4640311418790104</v>
          </cell>
          <cell r="AF247">
            <v>13838223.086350268</v>
          </cell>
          <cell r="AJ247">
            <v>633</v>
          </cell>
          <cell r="AK247">
            <v>3576</v>
          </cell>
          <cell r="AM247">
            <v>188</v>
          </cell>
          <cell r="AN247">
            <v>0.02296323439599365</v>
          </cell>
          <cell r="AP247">
            <v>0</v>
          </cell>
          <cell r="AQ247">
            <v>4</v>
          </cell>
          <cell r="AS247">
            <v>0</v>
          </cell>
          <cell r="AT247">
            <v>0</v>
          </cell>
          <cell r="AU247">
            <v>5270.89</v>
          </cell>
          <cell r="AV247">
            <v>1.5532481231822328</v>
          </cell>
          <cell r="AX247">
            <v>275</v>
          </cell>
          <cell r="AY247">
            <v>2167</v>
          </cell>
          <cell r="AZ247">
            <v>0.12690355329949238</v>
          </cell>
          <cell r="BB247">
            <v>1.355882</v>
          </cell>
          <cell r="BC247">
            <v>2382</v>
          </cell>
          <cell r="BD247">
            <v>2596</v>
          </cell>
          <cell r="BE247">
            <v>0.9175654853620955</v>
          </cell>
          <cell r="BG247">
            <v>0</v>
          </cell>
          <cell r="BH247">
            <v>0</v>
          </cell>
          <cell r="BO247">
            <v>441756</v>
          </cell>
          <cell r="BP247">
            <v>-280411.7719128401</v>
          </cell>
          <cell r="BR247">
            <v>227788.47878620028</v>
          </cell>
          <cell r="BS247">
            <v>806106</v>
          </cell>
          <cell r="BT247">
            <v>248854</v>
          </cell>
          <cell r="BU247">
            <v>595489.9535003655</v>
          </cell>
          <cell r="BV247">
            <v>36314.84846337842</v>
          </cell>
          <cell r="BW247">
            <v>101867.12397049421</v>
          </cell>
          <cell r="BX247">
            <v>342837.98978718405</v>
          </cell>
          <cell r="BY247">
            <v>442690.38575004897</v>
          </cell>
          <cell r="BZ247">
            <v>683870.585123963</v>
          </cell>
          <cell r="CA247">
            <v>216263.91625462237</v>
          </cell>
          <cell r="CC247">
            <v>-76791.2396861595</v>
          </cell>
          <cell r="CF247">
            <v>0</v>
          </cell>
          <cell r="CG247">
            <v>6211974.088386345</v>
          </cell>
          <cell r="CH247">
            <v>-348020</v>
          </cell>
          <cell r="CI247">
            <v>102771.12144</v>
          </cell>
          <cell r="CJ247">
            <v>31306991.192912746</v>
          </cell>
        </row>
        <row r="248">
          <cell r="B248" t="str">
            <v>Suonenjoki</v>
          </cell>
          <cell r="C248">
            <v>7312</v>
          </cell>
          <cell r="Q248">
            <v>403</v>
          </cell>
          <cell r="R248">
            <v>68</v>
          </cell>
          <cell r="S248">
            <v>424</v>
          </cell>
          <cell r="T248">
            <v>227</v>
          </cell>
          <cell r="U248">
            <v>224</v>
          </cell>
          <cell r="V248">
            <v>3831</v>
          </cell>
          <cell r="W248">
            <v>1106</v>
          </cell>
          <cell r="X248">
            <v>707</v>
          </cell>
          <cell r="Y248">
            <v>322</v>
          </cell>
          <cell r="AE248">
            <v>1.7178877363778982</v>
          </cell>
          <cell r="AF248">
            <v>14502276.6115861</v>
          </cell>
          <cell r="AJ248">
            <v>342</v>
          </cell>
          <cell r="AK248">
            <v>3108</v>
          </cell>
          <cell r="AM248">
            <v>165</v>
          </cell>
          <cell r="AN248">
            <v>0.022565645514223194</v>
          </cell>
          <cell r="AP248">
            <v>0</v>
          </cell>
          <cell r="AQ248">
            <v>3</v>
          </cell>
          <cell r="AS248">
            <v>0</v>
          </cell>
          <cell r="AT248">
            <v>0</v>
          </cell>
          <cell r="AU248">
            <v>713.54</v>
          </cell>
          <cell r="AV248">
            <v>10.247498388317403</v>
          </cell>
          <cell r="AX248">
            <v>293</v>
          </cell>
          <cell r="AY248">
            <v>2036</v>
          </cell>
          <cell r="AZ248">
            <v>0.14390962671905697</v>
          </cell>
          <cell r="BB248">
            <v>0.0468</v>
          </cell>
          <cell r="BC248">
            <v>2452</v>
          </cell>
          <cell r="BD248">
            <v>2637</v>
          </cell>
          <cell r="BE248">
            <v>0.9298445202882063</v>
          </cell>
          <cell r="BG248">
            <v>0</v>
          </cell>
          <cell r="BH248">
            <v>0</v>
          </cell>
          <cell r="BO248">
            <v>162668</v>
          </cell>
          <cell r="BP248">
            <v>-406541.0386791358</v>
          </cell>
          <cell r="BR248">
            <v>90136.78364054114</v>
          </cell>
          <cell r="BS248">
            <v>704270</v>
          </cell>
          <cell r="BT248">
            <v>209751</v>
          </cell>
          <cell r="BU248">
            <v>485287.2878394426</v>
          </cell>
          <cell r="BV248">
            <v>25695.22304491622</v>
          </cell>
          <cell r="BW248">
            <v>43720.77733674577</v>
          </cell>
          <cell r="BX248">
            <v>273033.9694706407</v>
          </cell>
          <cell r="BY248">
            <v>378602.8976657321</v>
          </cell>
          <cell r="BZ248">
            <v>648137.3381879628</v>
          </cell>
          <cell r="CA248">
            <v>173244.28450334622</v>
          </cell>
          <cell r="CC248">
            <v>-9212.686428081506</v>
          </cell>
          <cell r="CF248">
            <v>0</v>
          </cell>
          <cell r="CG248">
            <v>5616726.783458183</v>
          </cell>
          <cell r="CH248">
            <v>-89331</v>
          </cell>
          <cell r="CI248">
            <v>81034.33248000001</v>
          </cell>
          <cell r="CJ248">
            <v>24774567.11093688</v>
          </cell>
        </row>
        <row r="249">
          <cell r="B249" t="str">
            <v>Sysmä</v>
          </cell>
          <cell r="C249">
            <v>3953</v>
          </cell>
          <cell r="Q249">
            <v>135</v>
          </cell>
          <cell r="R249">
            <v>18</v>
          </cell>
          <cell r="S249">
            <v>172</v>
          </cell>
          <cell r="T249">
            <v>102</v>
          </cell>
          <cell r="U249">
            <v>118</v>
          </cell>
          <cell r="V249">
            <v>1901</v>
          </cell>
          <cell r="W249">
            <v>765</v>
          </cell>
          <cell r="X249">
            <v>511</v>
          </cell>
          <cell r="Y249">
            <v>231</v>
          </cell>
          <cell r="AE249">
            <v>1.4464791936132855</v>
          </cell>
          <cell r="AF249">
            <v>6601524.323309476</v>
          </cell>
          <cell r="AJ249">
            <v>178</v>
          </cell>
          <cell r="AK249">
            <v>1552</v>
          </cell>
          <cell r="AM249">
            <v>69</v>
          </cell>
          <cell r="AN249">
            <v>0.01745509739438401</v>
          </cell>
          <cell r="AP249">
            <v>0</v>
          </cell>
          <cell r="AQ249">
            <v>9</v>
          </cell>
          <cell r="AS249">
            <v>0</v>
          </cell>
          <cell r="AT249">
            <v>0</v>
          </cell>
          <cell r="AU249">
            <v>666.89</v>
          </cell>
          <cell r="AV249">
            <v>5.927514282715291</v>
          </cell>
          <cell r="AX249">
            <v>176</v>
          </cell>
          <cell r="AY249">
            <v>926</v>
          </cell>
          <cell r="AZ249">
            <v>0.1900647948164147</v>
          </cell>
          <cell r="BB249">
            <v>0.491066</v>
          </cell>
          <cell r="BC249">
            <v>1070</v>
          </cell>
          <cell r="BD249">
            <v>1307</v>
          </cell>
          <cell r="BE249">
            <v>0.8186687069625096</v>
          </cell>
          <cell r="BG249">
            <v>0</v>
          </cell>
          <cell r="BH249">
            <v>1</v>
          </cell>
          <cell r="BO249">
            <v>-24046</v>
          </cell>
          <cell r="BP249">
            <v>-100608.09793126995</v>
          </cell>
          <cell r="BR249">
            <v>145472.55402242765</v>
          </cell>
          <cell r="BS249">
            <v>463075</v>
          </cell>
          <cell r="BT249">
            <v>135088</v>
          </cell>
          <cell r="BU249">
            <v>329559.86847875454</v>
          </cell>
          <cell r="BV249">
            <v>18974.214570919707</v>
          </cell>
          <cell r="BW249">
            <v>37232.07945562535</v>
          </cell>
          <cell r="BX249">
            <v>167524.88728627606</v>
          </cell>
          <cell r="BY249">
            <v>215960.8521776721</v>
          </cell>
          <cell r="BZ249">
            <v>346788.1419258695</v>
          </cell>
          <cell r="CA249">
            <v>111657.66664430997</v>
          </cell>
          <cell r="CC249">
            <v>-10332.11287490934</v>
          </cell>
          <cell r="CF249">
            <v>0</v>
          </cell>
          <cell r="CG249">
            <v>3373219.5752210524</v>
          </cell>
          <cell r="CH249">
            <v>-287655</v>
          </cell>
          <cell r="CI249">
            <v>8608.758239999996</v>
          </cell>
          <cell r="CJ249">
            <v>13604334.20795983</v>
          </cell>
        </row>
        <row r="250">
          <cell r="B250" t="str">
            <v>Säkylä</v>
          </cell>
          <cell r="C250">
            <v>6988</v>
          </cell>
          <cell r="Q250">
            <v>350</v>
          </cell>
          <cell r="R250">
            <v>70</v>
          </cell>
          <cell r="S250">
            <v>413</v>
          </cell>
          <cell r="T250">
            <v>214</v>
          </cell>
          <cell r="U250">
            <v>222</v>
          </cell>
          <cell r="V250">
            <v>3755</v>
          </cell>
          <cell r="W250">
            <v>1070</v>
          </cell>
          <cell r="X250">
            <v>627</v>
          </cell>
          <cell r="Y250">
            <v>267</v>
          </cell>
          <cell r="AE250">
            <v>0.9799873657511106</v>
          </cell>
          <cell r="AF250">
            <v>7906396.59590384</v>
          </cell>
          <cell r="AJ250">
            <v>280</v>
          </cell>
          <cell r="AK250">
            <v>3332</v>
          </cell>
          <cell r="AM250">
            <v>122</v>
          </cell>
          <cell r="AN250">
            <v>0.017458500286204923</v>
          </cell>
          <cell r="AP250">
            <v>0</v>
          </cell>
          <cell r="AQ250">
            <v>11</v>
          </cell>
          <cell r="AS250">
            <v>0</v>
          </cell>
          <cell r="AT250">
            <v>0</v>
          </cell>
          <cell r="AU250">
            <v>406.75</v>
          </cell>
          <cell r="AV250">
            <v>17.180086047940996</v>
          </cell>
          <cell r="AX250">
            <v>296</v>
          </cell>
          <cell r="AY250">
            <v>2001</v>
          </cell>
          <cell r="AZ250">
            <v>0.14792603698150925</v>
          </cell>
          <cell r="BB250">
            <v>0</v>
          </cell>
          <cell r="BC250">
            <v>3126</v>
          </cell>
          <cell r="BD250">
            <v>2868</v>
          </cell>
          <cell r="BE250">
            <v>1.0899581589958158</v>
          </cell>
          <cell r="BG250">
            <v>0</v>
          </cell>
          <cell r="BH250">
            <v>0</v>
          </cell>
          <cell r="BO250">
            <v>47465</v>
          </cell>
          <cell r="BP250">
            <v>-190487.7391341679</v>
          </cell>
          <cell r="BR250">
            <v>-178525.3878174806</v>
          </cell>
          <cell r="BS250">
            <v>571140</v>
          </cell>
          <cell r="BT250">
            <v>198708</v>
          </cell>
          <cell r="BU250">
            <v>465544.3272727316</v>
          </cell>
          <cell r="BV250">
            <v>22979.34661993128</v>
          </cell>
          <cell r="BW250">
            <v>42267.12753764469</v>
          </cell>
          <cell r="BX250">
            <v>197526.7378012822</v>
          </cell>
          <cell r="BY250">
            <v>364442.3635822092</v>
          </cell>
          <cell r="BZ250">
            <v>669948.5572310707</v>
          </cell>
          <cell r="CA250">
            <v>180015.7879197041</v>
          </cell>
          <cell r="CC250">
            <v>-52941.95392537101</v>
          </cell>
          <cell r="CF250">
            <v>0</v>
          </cell>
          <cell r="CG250">
            <v>1347436.8359107</v>
          </cell>
          <cell r="CH250">
            <v>-608449</v>
          </cell>
          <cell r="CI250">
            <v>-114114.88608</v>
          </cell>
          <cell r="CJ250">
            <v>11358158.155630458</v>
          </cell>
        </row>
        <row r="251">
          <cell r="B251" t="str">
            <v>Taipalsaari</v>
          </cell>
          <cell r="C251">
            <v>4832</v>
          </cell>
          <cell r="Q251">
            <v>279</v>
          </cell>
          <cell r="R251">
            <v>57</v>
          </cell>
          <cell r="S251">
            <v>382</v>
          </cell>
          <cell r="T251">
            <v>185</v>
          </cell>
          <cell r="U251">
            <v>184</v>
          </cell>
          <cell r="V251">
            <v>2666</v>
          </cell>
          <cell r="W251">
            <v>625</v>
          </cell>
          <cell r="X251">
            <v>346</v>
          </cell>
          <cell r="Y251">
            <v>108</v>
          </cell>
          <cell r="AE251">
            <v>0.7966032957344539</v>
          </cell>
          <cell r="AF251">
            <v>4444002.011413413</v>
          </cell>
          <cell r="AJ251">
            <v>265</v>
          </cell>
          <cell r="AK251">
            <v>2313</v>
          </cell>
          <cell r="AM251">
            <v>176</v>
          </cell>
          <cell r="AN251">
            <v>0.03642384105960265</v>
          </cell>
          <cell r="AP251">
            <v>0</v>
          </cell>
          <cell r="AQ251">
            <v>6</v>
          </cell>
          <cell r="AS251">
            <v>3</v>
          </cell>
          <cell r="AT251">
            <v>2098</v>
          </cell>
          <cell r="AU251">
            <v>344.88</v>
          </cell>
          <cell r="AV251">
            <v>14.010670378102528</v>
          </cell>
          <cell r="AX251">
            <v>139</v>
          </cell>
          <cell r="AY251">
            <v>1510</v>
          </cell>
          <cell r="AZ251">
            <v>0.09205298013245033</v>
          </cell>
          <cell r="BB251">
            <v>0</v>
          </cell>
          <cell r="BC251">
            <v>827</v>
          </cell>
          <cell r="BD251">
            <v>1995</v>
          </cell>
          <cell r="BE251">
            <v>0.4145363408521303</v>
          </cell>
          <cell r="BG251">
            <v>0</v>
          </cell>
          <cell r="BH251">
            <v>0</v>
          </cell>
          <cell r="BO251">
            <v>-95390</v>
          </cell>
          <cell r="BP251">
            <v>-149350.97239602322</v>
          </cell>
          <cell r="BR251">
            <v>49043.06950616464</v>
          </cell>
          <cell r="BS251">
            <v>361432</v>
          </cell>
          <cell r="BT251">
            <v>117092</v>
          </cell>
          <cell r="BU251">
            <v>229111.4160647514</v>
          </cell>
          <cell r="BV251">
            <v>6495.438585251213</v>
          </cell>
          <cell r="BW251">
            <v>6379.841051341545</v>
          </cell>
          <cell r="BX251">
            <v>104989.19278325992</v>
          </cell>
          <cell r="BY251">
            <v>209440.9620708233</v>
          </cell>
          <cell r="BZ251">
            <v>352663.03044384293</v>
          </cell>
          <cell r="CA251">
            <v>97291.30030495934</v>
          </cell>
          <cell r="CC251">
            <v>13756.608089920519</v>
          </cell>
          <cell r="CF251">
            <v>0</v>
          </cell>
          <cell r="CG251">
            <v>866929.6263519999</v>
          </cell>
          <cell r="CH251">
            <v>-831822</v>
          </cell>
          <cell r="CI251">
            <v>-248416.72415999998</v>
          </cell>
          <cell r="CJ251">
            <v>6195539.127438322</v>
          </cell>
        </row>
        <row r="252">
          <cell r="B252" t="str">
            <v>Taivalkoski</v>
          </cell>
          <cell r="C252">
            <v>4133</v>
          </cell>
          <cell r="Q252">
            <v>203</v>
          </cell>
          <cell r="R252">
            <v>54</v>
          </cell>
          <cell r="S252">
            <v>296</v>
          </cell>
          <cell r="T252">
            <v>142</v>
          </cell>
          <cell r="U252">
            <v>155</v>
          </cell>
          <cell r="V252">
            <v>2195</v>
          </cell>
          <cell r="W252">
            <v>594</v>
          </cell>
          <cell r="X252">
            <v>388</v>
          </cell>
          <cell r="Y252">
            <v>106</v>
          </cell>
          <cell r="AE252">
            <v>1.458456554309031</v>
          </cell>
          <cell r="AF252">
            <v>6959277.018056595</v>
          </cell>
          <cell r="AJ252">
            <v>305</v>
          </cell>
          <cell r="AK252">
            <v>1748</v>
          </cell>
          <cell r="AM252">
            <v>47</v>
          </cell>
          <cell r="AN252">
            <v>0.011371884829421728</v>
          </cell>
          <cell r="AP252">
            <v>0</v>
          </cell>
          <cell r="AQ252">
            <v>1</v>
          </cell>
          <cell r="AS252">
            <v>0</v>
          </cell>
          <cell r="AT252">
            <v>0</v>
          </cell>
          <cell r="AU252">
            <v>2438.16</v>
          </cell>
          <cell r="AV252">
            <v>1.695130754339338</v>
          </cell>
          <cell r="AX252">
            <v>129</v>
          </cell>
          <cell r="AY252">
            <v>1029</v>
          </cell>
          <cell r="AZ252">
            <v>0.12536443148688048</v>
          </cell>
          <cell r="BB252">
            <v>1.613899</v>
          </cell>
          <cell r="BC252">
            <v>1312</v>
          </cell>
          <cell r="BD252">
            <v>1359</v>
          </cell>
          <cell r="BE252">
            <v>0.9654157468727005</v>
          </cell>
          <cell r="BG252">
            <v>0</v>
          </cell>
          <cell r="BH252">
            <v>0</v>
          </cell>
          <cell r="BO252">
            <v>37331</v>
          </cell>
          <cell r="BP252">
            <v>-151980.35512513574</v>
          </cell>
          <cell r="BR252">
            <v>-89296.5146976132</v>
          </cell>
          <cell r="BS252">
            <v>361995</v>
          </cell>
          <cell r="BT252">
            <v>112886</v>
          </cell>
          <cell r="BU252">
            <v>324994.3413430885</v>
          </cell>
          <cell r="BV252">
            <v>18626.552320533414</v>
          </cell>
          <cell r="BW252">
            <v>62107.23800001433</v>
          </cell>
          <cell r="BX252">
            <v>165073.91156183698</v>
          </cell>
          <cell r="BY252">
            <v>235712.06253475058</v>
          </cell>
          <cell r="BZ252">
            <v>331160.83617917163</v>
          </cell>
          <cell r="CA252">
            <v>110252.77328683966</v>
          </cell>
          <cell r="CC252">
            <v>-2416.779888525016</v>
          </cell>
          <cell r="CF252">
            <v>0</v>
          </cell>
          <cell r="CG252">
            <v>3821793.392230245</v>
          </cell>
          <cell r="CH252">
            <v>14720</v>
          </cell>
          <cell r="CI252">
            <v>-20903.2632</v>
          </cell>
          <cell r="CJ252">
            <v>18130836.151614074</v>
          </cell>
        </row>
        <row r="253">
          <cell r="B253" t="str">
            <v>Taivassalo</v>
          </cell>
          <cell r="C253">
            <v>1622</v>
          </cell>
          <cell r="Q253">
            <v>92</v>
          </cell>
          <cell r="R253">
            <v>16</v>
          </cell>
          <cell r="S253">
            <v>88</v>
          </cell>
          <cell r="T253">
            <v>47</v>
          </cell>
          <cell r="U253">
            <v>28</v>
          </cell>
          <cell r="V253">
            <v>827</v>
          </cell>
          <cell r="W253">
            <v>285</v>
          </cell>
          <cell r="X253">
            <v>147</v>
          </cell>
          <cell r="Y253">
            <v>92</v>
          </cell>
          <cell r="AE253">
            <v>1.1543910941566484</v>
          </cell>
          <cell r="AF253">
            <v>2161767.781197287</v>
          </cell>
          <cell r="AJ253">
            <v>74</v>
          </cell>
          <cell r="AK253">
            <v>722</v>
          </cell>
          <cell r="AM253">
            <v>65</v>
          </cell>
          <cell r="AN253">
            <v>0.040073982737361284</v>
          </cell>
          <cell r="AP253">
            <v>0</v>
          </cell>
          <cell r="AQ253">
            <v>12</v>
          </cell>
          <cell r="AS253">
            <v>3</v>
          </cell>
          <cell r="AT253">
            <v>160</v>
          </cell>
          <cell r="AU253">
            <v>140.31</v>
          </cell>
          <cell r="AV253">
            <v>11.560116884042477</v>
          </cell>
          <cell r="AX253">
            <v>96</v>
          </cell>
          <cell r="AY253">
            <v>444</v>
          </cell>
          <cell r="AZ253">
            <v>0.21621621621621623</v>
          </cell>
          <cell r="BB253">
            <v>0</v>
          </cell>
          <cell r="BC253">
            <v>493</v>
          </cell>
          <cell r="BD253">
            <v>632</v>
          </cell>
          <cell r="BE253">
            <v>0.7800632911392406</v>
          </cell>
          <cell r="BG253">
            <v>0</v>
          </cell>
          <cell r="BH253">
            <v>0</v>
          </cell>
          <cell r="BO253">
            <v>-6620</v>
          </cell>
          <cell r="BP253">
            <v>-38389.228583766235</v>
          </cell>
          <cell r="BR253">
            <v>52289.58244882431</v>
          </cell>
          <cell r="BS253">
            <v>179163</v>
          </cell>
          <cell r="BT253">
            <v>58959</v>
          </cell>
          <cell r="BU253">
            <v>133706.72651570296</v>
          </cell>
          <cell r="BV253">
            <v>7469.867713464751</v>
          </cell>
          <cell r="BW253">
            <v>-41419.51178332987</v>
          </cell>
          <cell r="BX253">
            <v>51137.76790523142</v>
          </cell>
          <cell r="BY253">
            <v>93433.40022518885</v>
          </cell>
          <cell r="BZ253">
            <v>177756.64269015155</v>
          </cell>
          <cell r="CA253">
            <v>50812.74648137167</v>
          </cell>
          <cell r="CC253">
            <v>-208.244891938617</v>
          </cell>
          <cell r="CF253">
            <v>86251.06234424938</v>
          </cell>
          <cell r="CG253">
            <v>941587.1567190355</v>
          </cell>
          <cell r="CH253">
            <v>-357179</v>
          </cell>
          <cell r="CI253">
            <v>72933.504</v>
          </cell>
          <cell r="CJ253">
            <v>4332937.506766759</v>
          </cell>
        </row>
        <row r="254">
          <cell r="B254" t="str">
            <v>Tammela</v>
          </cell>
          <cell r="C254">
            <v>6241</v>
          </cell>
          <cell r="Q254">
            <v>312</v>
          </cell>
          <cell r="R254">
            <v>64</v>
          </cell>
          <cell r="S254">
            <v>471</v>
          </cell>
          <cell r="T254">
            <v>242</v>
          </cell>
          <cell r="U254">
            <v>230</v>
          </cell>
          <cell r="V254">
            <v>3403</v>
          </cell>
          <cell r="W254">
            <v>814</v>
          </cell>
          <cell r="X254">
            <v>476</v>
          </cell>
          <cell r="Y254">
            <v>229</v>
          </cell>
          <cell r="AE254">
            <v>0.9654887696750846</v>
          </cell>
          <cell r="AF254">
            <v>6956753.761087819</v>
          </cell>
          <cell r="AJ254">
            <v>297</v>
          </cell>
          <cell r="AK254">
            <v>2962</v>
          </cell>
          <cell r="AM254">
            <v>68</v>
          </cell>
          <cell r="AN254">
            <v>0.010895689793302356</v>
          </cell>
          <cell r="AP254">
            <v>0</v>
          </cell>
          <cell r="AQ254">
            <v>13</v>
          </cell>
          <cell r="AS254">
            <v>0</v>
          </cell>
          <cell r="AT254">
            <v>0</v>
          </cell>
          <cell r="AU254">
            <v>640.53</v>
          </cell>
          <cell r="AV254">
            <v>9.743493669305106</v>
          </cell>
          <cell r="AX254">
            <v>239</v>
          </cell>
          <cell r="AY254">
            <v>1857</v>
          </cell>
          <cell r="AZ254">
            <v>0.12870220786214323</v>
          </cell>
          <cell r="BB254">
            <v>0</v>
          </cell>
          <cell r="BC254">
            <v>1649</v>
          </cell>
          <cell r="BD254">
            <v>2548</v>
          </cell>
          <cell r="BE254">
            <v>0.6471742543171115</v>
          </cell>
          <cell r="BG254">
            <v>0</v>
          </cell>
          <cell r="BH254">
            <v>0</v>
          </cell>
          <cell r="BO254">
            <v>13353</v>
          </cell>
          <cell r="BP254">
            <v>-129671.11911462247</v>
          </cell>
          <cell r="BR254">
            <v>-58251.34680543095</v>
          </cell>
          <cell r="BS254">
            <v>558257</v>
          </cell>
          <cell r="BT254">
            <v>177901</v>
          </cell>
          <cell r="BU254">
            <v>413684.24193292833</v>
          </cell>
          <cell r="BV254">
            <v>17550.324334889014</v>
          </cell>
          <cell r="BW254">
            <v>43093.9583576853</v>
          </cell>
          <cell r="BX254">
            <v>174923.7953146916</v>
          </cell>
          <cell r="BY254">
            <v>338841.11797299766</v>
          </cell>
          <cell r="BZ254">
            <v>514769.599567066</v>
          </cell>
          <cell r="CA254">
            <v>156363.00208356997</v>
          </cell>
          <cell r="CC254">
            <v>1270.2943352398797</v>
          </cell>
          <cell r="CF254">
            <v>0</v>
          </cell>
          <cell r="CG254">
            <v>2852944.549936412</v>
          </cell>
          <cell r="CH254">
            <v>-1416906</v>
          </cell>
          <cell r="CI254">
            <v>-60521.78448</v>
          </cell>
          <cell r="CJ254">
            <v>11556293.34322462</v>
          </cell>
        </row>
        <row r="255">
          <cell r="B255" t="str">
            <v>Tampere</v>
          </cell>
          <cell r="C255">
            <v>228274</v>
          </cell>
          <cell r="Q255">
            <v>13661</v>
          </cell>
          <cell r="R255">
            <v>2209</v>
          </cell>
          <cell r="S255">
            <v>11919</v>
          </cell>
          <cell r="T255">
            <v>5279</v>
          </cell>
          <cell r="U255">
            <v>6028</v>
          </cell>
          <cell r="V255">
            <v>146590</v>
          </cell>
          <cell r="W255">
            <v>23631</v>
          </cell>
          <cell r="X255">
            <v>13371</v>
          </cell>
          <cell r="Y255">
            <v>5586</v>
          </cell>
          <cell r="AE255">
            <v>0.9286617474847179</v>
          </cell>
          <cell r="AF255">
            <v>244748043.1799318</v>
          </cell>
          <cell r="AJ255">
            <v>20804</v>
          </cell>
          <cell r="AK255">
            <v>114468</v>
          </cell>
          <cell r="AM255">
            <v>16348</v>
          </cell>
          <cell r="AN255">
            <v>0.07161568991650386</v>
          </cell>
          <cell r="AP255">
            <v>0</v>
          </cell>
          <cell r="AQ255">
            <v>1233</v>
          </cell>
          <cell r="AS255">
            <v>0</v>
          </cell>
          <cell r="AT255">
            <v>0</v>
          </cell>
          <cell r="AU255">
            <v>524.91</v>
          </cell>
          <cell r="AV255">
            <v>434.8821702768094</v>
          </cell>
          <cell r="AX255">
            <v>8793</v>
          </cell>
          <cell r="AY255">
            <v>72782</v>
          </cell>
          <cell r="AZ255">
            <v>0.12081283833914978</v>
          </cell>
          <cell r="BB255">
            <v>0</v>
          </cell>
          <cell r="BC255">
            <v>115727</v>
          </cell>
          <cell r="BD255">
            <v>94218</v>
          </cell>
          <cell r="BE255">
            <v>1.2282897110955444</v>
          </cell>
          <cell r="BG255">
            <v>0</v>
          </cell>
          <cell r="BH255">
            <v>17</v>
          </cell>
          <cell r="BO255">
            <v>4140309</v>
          </cell>
          <cell r="BP255">
            <v>-20123720.998870164</v>
          </cell>
          <cell r="BR255">
            <v>-219126.7658828497</v>
          </cell>
          <cell r="BS255">
            <v>13723734</v>
          </cell>
          <cell r="BT255">
            <v>5251644</v>
          </cell>
          <cell r="BU255">
            <v>13128326.768248945</v>
          </cell>
          <cell r="BV255">
            <v>597364.1453218474</v>
          </cell>
          <cell r="BW255">
            <v>244723.63482833534</v>
          </cell>
          <cell r="BX255">
            <v>5254837.725761974</v>
          </cell>
          <cell r="BY255">
            <v>11750199.094894685</v>
          </cell>
          <cell r="BZ255">
            <v>15523180.842289694</v>
          </cell>
          <cell r="CA255">
            <v>6514338.402027659</v>
          </cell>
          <cell r="CC255">
            <v>2292041.1347244014</v>
          </cell>
          <cell r="CF255">
            <v>0</v>
          </cell>
          <cell r="CG255">
            <v>7073312.696158039</v>
          </cell>
          <cell r="CH255">
            <v>63739343</v>
          </cell>
          <cell r="CI255">
            <v>-9434558.258111998</v>
          </cell>
          <cell r="CJ255">
            <v>295603618.28623885</v>
          </cell>
        </row>
        <row r="256">
          <cell r="B256" t="str">
            <v>Tervo</v>
          </cell>
          <cell r="C256">
            <v>1611</v>
          </cell>
          <cell r="Q256">
            <v>61</v>
          </cell>
          <cell r="R256">
            <v>8</v>
          </cell>
          <cell r="S256">
            <v>58</v>
          </cell>
          <cell r="T256">
            <v>51</v>
          </cell>
          <cell r="U256">
            <v>37</v>
          </cell>
          <cell r="V256">
            <v>856</v>
          </cell>
          <cell r="W256">
            <v>275</v>
          </cell>
          <cell r="X256">
            <v>176</v>
          </cell>
          <cell r="Y256">
            <v>89</v>
          </cell>
          <cell r="AE256">
            <v>1.9419020590602902</v>
          </cell>
          <cell r="AF256">
            <v>3611836.5208217185</v>
          </cell>
          <cell r="AJ256">
            <v>82</v>
          </cell>
          <cell r="AK256">
            <v>694</v>
          </cell>
          <cell r="AM256">
            <v>23</v>
          </cell>
          <cell r="AN256">
            <v>0.014276846679081317</v>
          </cell>
          <cell r="AP256">
            <v>0</v>
          </cell>
          <cell r="AQ256">
            <v>1</v>
          </cell>
          <cell r="AS256">
            <v>3</v>
          </cell>
          <cell r="AT256">
            <v>176</v>
          </cell>
          <cell r="AU256">
            <v>347.74</v>
          </cell>
          <cell r="AV256">
            <v>4.632771610973716</v>
          </cell>
          <cell r="AX256">
            <v>55</v>
          </cell>
          <cell r="AY256">
            <v>388</v>
          </cell>
          <cell r="AZ256">
            <v>0.14175257731958762</v>
          </cell>
          <cell r="BB256">
            <v>0.517533</v>
          </cell>
          <cell r="BC256">
            <v>422</v>
          </cell>
          <cell r="BD256">
            <v>579</v>
          </cell>
          <cell r="BE256">
            <v>0.7288428324697754</v>
          </cell>
          <cell r="BG256">
            <v>0</v>
          </cell>
          <cell r="BH256">
            <v>0</v>
          </cell>
          <cell r="BO256">
            <v>-222</v>
          </cell>
          <cell r="BP256">
            <v>-44401.68894998425</v>
          </cell>
          <cell r="BR256">
            <v>18330.843079575337</v>
          </cell>
          <cell r="BS256">
            <v>196111</v>
          </cell>
          <cell r="BT256">
            <v>61656</v>
          </cell>
          <cell r="BU256">
            <v>159282.21211564902</v>
          </cell>
          <cell r="BV256">
            <v>9219.493380649346</v>
          </cell>
          <cell r="BW256">
            <v>30583.410181686584</v>
          </cell>
          <cell r="BX256">
            <v>62866.85584053083</v>
          </cell>
          <cell r="BY256">
            <v>102437.71402169217</v>
          </cell>
          <cell r="BZ256">
            <v>138290.7594471471</v>
          </cell>
          <cell r="CA256">
            <v>50346.87433976962</v>
          </cell>
          <cell r="CC256">
            <v>-2806.740913561651</v>
          </cell>
          <cell r="CF256">
            <v>58748.87083248976</v>
          </cell>
          <cell r="CG256">
            <v>1674938.2325320481</v>
          </cell>
          <cell r="CH256">
            <v>-334731</v>
          </cell>
          <cell r="CI256">
            <v>-19535.760000000002</v>
          </cell>
          <cell r="CJ256">
            <v>6473085.358933864</v>
          </cell>
        </row>
        <row r="257">
          <cell r="B257" t="str">
            <v>Tervola</v>
          </cell>
          <cell r="C257">
            <v>3099</v>
          </cell>
          <cell r="Q257">
            <v>182</v>
          </cell>
          <cell r="R257">
            <v>34</v>
          </cell>
          <cell r="S257">
            <v>182</v>
          </cell>
          <cell r="T257">
            <v>108</v>
          </cell>
          <cell r="U257">
            <v>121</v>
          </cell>
          <cell r="V257">
            <v>1581</v>
          </cell>
          <cell r="W257">
            <v>424</v>
          </cell>
          <cell r="X257">
            <v>329</v>
          </cell>
          <cell r="Y257">
            <v>138</v>
          </cell>
          <cell r="AE257">
            <v>1.1270790128306456</v>
          </cell>
          <cell r="AF257">
            <v>4032563.0047857487</v>
          </cell>
          <cell r="AJ257">
            <v>212</v>
          </cell>
          <cell r="AK257">
            <v>1317</v>
          </cell>
          <cell r="AM257">
            <v>32</v>
          </cell>
          <cell r="AN257">
            <v>0.010325911584382058</v>
          </cell>
          <cell r="AP257">
            <v>0</v>
          </cell>
          <cell r="AQ257">
            <v>3</v>
          </cell>
          <cell r="AS257">
            <v>0</v>
          </cell>
          <cell r="AT257">
            <v>0</v>
          </cell>
          <cell r="AU257">
            <v>1559.69</v>
          </cell>
          <cell r="AV257">
            <v>1.9869333008482455</v>
          </cell>
          <cell r="AX257">
            <v>103</v>
          </cell>
          <cell r="AY257">
            <v>773</v>
          </cell>
          <cell r="AZ257">
            <v>0.1332470892626132</v>
          </cell>
          <cell r="BB257">
            <v>0.705133</v>
          </cell>
          <cell r="BC257">
            <v>932</v>
          </cell>
          <cell r="BD257">
            <v>1039</v>
          </cell>
          <cell r="BE257">
            <v>0.8970163618864293</v>
          </cell>
          <cell r="BG257">
            <v>0</v>
          </cell>
          <cell r="BH257">
            <v>1</v>
          </cell>
          <cell r="BO257">
            <v>111673</v>
          </cell>
          <cell r="BP257">
            <v>-56335.81679242151</v>
          </cell>
          <cell r="BR257">
            <v>88313.80101642758</v>
          </cell>
          <cell r="BS257">
            <v>301511</v>
          </cell>
          <cell r="BT257">
            <v>94788</v>
          </cell>
          <cell r="BU257">
            <v>235943.08993165064</v>
          </cell>
          <cell r="BV257">
            <v>13005.778783737596</v>
          </cell>
          <cell r="BW257">
            <v>42326.72978797646</v>
          </cell>
          <cell r="BX257">
            <v>107710.18747200553</v>
          </cell>
          <cell r="BY257">
            <v>159813.91595180737</v>
          </cell>
          <cell r="BZ257">
            <v>251861.8474837622</v>
          </cell>
          <cell r="CA257">
            <v>69629.61609329381</v>
          </cell>
          <cell r="CC257">
            <v>-4169.778077655308</v>
          </cell>
          <cell r="CF257">
            <v>0</v>
          </cell>
          <cell r="CG257">
            <v>2328215.3990687174</v>
          </cell>
          <cell r="CH257">
            <v>-26398</v>
          </cell>
          <cell r="CI257">
            <v>23508.031199999998</v>
          </cell>
          <cell r="CJ257">
            <v>10382767.373099992</v>
          </cell>
        </row>
        <row r="258">
          <cell r="B258" t="str">
            <v>Teuva</v>
          </cell>
          <cell r="C258">
            <v>5363</v>
          </cell>
          <cell r="Q258">
            <v>295</v>
          </cell>
          <cell r="R258">
            <v>53</v>
          </cell>
          <cell r="S258">
            <v>327</v>
          </cell>
          <cell r="T258">
            <v>193</v>
          </cell>
          <cell r="U258">
            <v>178</v>
          </cell>
          <cell r="V258">
            <v>2662</v>
          </cell>
          <cell r="W258">
            <v>837</v>
          </cell>
          <cell r="X258">
            <v>574</v>
          </cell>
          <cell r="Y258">
            <v>244</v>
          </cell>
          <cell r="AE258">
            <v>1.4442736837591137</v>
          </cell>
          <cell r="AF258">
            <v>8942573.479040125</v>
          </cell>
          <cell r="AJ258">
            <v>242</v>
          </cell>
          <cell r="AK258">
            <v>2307</v>
          </cell>
          <cell r="AM258">
            <v>65</v>
          </cell>
          <cell r="AN258">
            <v>0.012120082043632295</v>
          </cell>
          <cell r="AP258">
            <v>0</v>
          </cell>
          <cell r="AQ258">
            <v>43</v>
          </cell>
          <cell r="AS258">
            <v>0</v>
          </cell>
          <cell r="AT258">
            <v>0</v>
          </cell>
          <cell r="AU258">
            <v>554.7</v>
          </cell>
          <cell r="AV258">
            <v>9.668289165314583</v>
          </cell>
          <cell r="AX258">
            <v>195</v>
          </cell>
          <cell r="AY258">
            <v>1367</v>
          </cell>
          <cell r="AZ258">
            <v>0.14264813460131676</v>
          </cell>
          <cell r="BB258">
            <v>0</v>
          </cell>
          <cell r="BC258">
            <v>1823</v>
          </cell>
          <cell r="BD258">
            <v>1926</v>
          </cell>
          <cell r="BE258">
            <v>0.946521287642783</v>
          </cell>
          <cell r="BG258">
            <v>0</v>
          </cell>
          <cell r="BH258">
            <v>0</v>
          </cell>
          <cell r="BO258">
            <v>-115215</v>
          </cell>
          <cell r="BP258">
            <v>-126785.3120295765</v>
          </cell>
          <cell r="BR258">
            <v>62084.1270564124</v>
          </cell>
          <cell r="BS258">
            <v>576996</v>
          </cell>
          <cell r="BT258">
            <v>180373</v>
          </cell>
          <cell r="BU258">
            <v>473410.9224047523</v>
          </cell>
          <cell r="BV258">
            <v>25183.388047769105</v>
          </cell>
          <cell r="BW258">
            <v>43857.31872270107</v>
          </cell>
          <cell r="BX258">
            <v>222955.8629928093</v>
          </cell>
          <cell r="BY258">
            <v>317312.53966913937</v>
          </cell>
          <cell r="BZ258">
            <v>515527.2529931522</v>
          </cell>
          <cell r="CA258">
            <v>144626.5101105741</v>
          </cell>
          <cell r="CC258">
            <v>2892.911402402562</v>
          </cell>
          <cell r="CF258">
            <v>0</v>
          </cell>
          <cell r="CG258">
            <v>4950775.7113454575</v>
          </cell>
          <cell r="CH258">
            <v>-347477</v>
          </cell>
          <cell r="CI258">
            <v>75603.39119999998</v>
          </cell>
          <cell r="CJ258">
            <v>18057039.434245434</v>
          </cell>
        </row>
        <row r="259">
          <cell r="B259" t="str">
            <v>Tohmajärvi</v>
          </cell>
          <cell r="C259">
            <v>4653</v>
          </cell>
          <cell r="Q259">
            <v>232</v>
          </cell>
          <cell r="R259">
            <v>43</v>
          </cell>
          <cell r="S259">
            <v>251</v>
          </cell>
          <cell r="T259">
            <v>138</v>
          </cell>
          <cell r="U259">
            <v>144</v>
          </cell>
          <cell r="V259">
            <v>2503</v>
          </cell>
          <cell r="W259">
            <v>755</v>
          </cell>
          <cell r="X259">
            <v>413</v>
          </cell>
          <cell r="Y259">
            <v>174</v>
          </cell>
          <cell r="AE259">
            <v>1.5376602009432956</v>
          </cell>
          <cell r="AF259">
            <v>8260353.792342428</v>
          </cell>
          <cell r="AJ259">
            <v>383</v>
          </cell>
          <cell r="AK259">
            <v>2009</v>
          </cell>
          <cell r="AM259">
            <v>211</v>
          </cell>
          <cell r="AN259">
            <v>0.04534708790027939</v>
          </cell>
          <cell r="AP259">
            <v>0</v>
          </cell>
          <cell r="AQ259">
            <v>8</v>
          </cell>
          <cell r="AS259">
            <v>0</v>
          </cell>
          <cell r="AT259">
            <v>0</v>
          </cell>
          <cell r="AU259">
            <v>837.75</v>
          </cell>
          <cell r="AV259">
            <v>5.554162936436884</v>
          </cell>
          <cell r="AX259">
            <v>213</v>
          </cell>
          <cell r="AY259">
            <v>1307</v>
          </cell>
          <cell r="AZ259">
            <v>0.16296863045141546</v>
          </cell>
          <cell r="BB259">
            <v>0.176333</v>
          </cell>
          <cell r="BC259">
            <v>1374</v>
          </cell>
          <cell r="BD259">
            <v>1547</v>
          </cell>
          <cell r="BE259">
            <v>0.8881706528765352</v>
          </cell>
          <cell r="BG259">
            <v>0</v>
          </cell>
          <cell r="BH259">
            <v>1</v>
          </cell>
          <cell r="BO259">
            <v>296673</v>
          </cell>
          <cell r="BP259">
            <v>-197066.35464388097</v>
          </cell>
          <cell r="BR259">
            <v>146059.5290362984</v>
          </cell>
          <cell r="BS259">
            <v>488924</v>
          </cell>
          <cell r="BT259">
            <v>151458</v>
          </cell>
          <cell r="BU259">
            <v>407823.27488089685</v>
          </cell>
          <cell r="BV259">
            <v>23600.248029461156</v>
          </cell>
          <cell r="BW259">
            <v>70179.89737688669</v>
          </cell>
          <cell r="BX259">
            <v>178361.8782136875</v>
          </cell>
          <cell r="BY259">
            <v>258633.18425387493</v>
          </cell>
          <cell r="BZ259">
            <v>426043.25547438674</v>
          </cell>
          <cell r="CA259">
            <v>124023.69196412733</v>
          </cell>
          <cell r="CC259">
            <v>78219.85477344132</v>
          </cell>
          <cell r="CF259">
            <v>0</v>
          </cell>
          <cell r="CG259">
            <v>4545906.068049656</v>
          </cell>
          <cell r="CH259">
            <v>565992</v>
          </cell>
          <cell r="CI259">
            <v>-39813.878880000004</v>
          </cell>
          <cell r="CJ259">
            <v>16903403.819018636</v>
          </cell>
        </row>
        <row r="260">
          <cell r="B260" t="str">
            <v>Toholampi</v>
          </cell>
          <cell r="C260">
            <v>3232</v>
          </cell>
          <cell r="Q260">
            <v>229</v>
          </cell>
          <cell r="R260">
            <v>54</v>
          </cell>
          <cell r="S260">
            <v>276</v>
          </cell>
          <cell r="T260">
            <v>135</v>
          </cell>
          <cell r="U260">
            <v>115</v>
          </cell>
          <cell r="V260">
            <v>1621</v>
          </cell>
          <cell r="W260">
            <v>437</v>
          </cell>
          <cell r="X260">
            <v>253</v>
          </cell>
          <cell r="Y260">
            <v>112</v>
          </cell>
          <cell r="AE260">
            <v>1.060594766577656</v>
          </cell>
          <cell r="AF260">
            <v>3957546.753969505</v>
          </cell>
          <cell r="AJ260">
            <v>134</v>
          </cell>
          <cell r="AK260">
            <v>1407</v>
          </cell>
          <cell r="AM260">
            <v>39</v>
          </cell>
          <cell r="AN260">
            <v>0.012066831683168317</v>
          </cell>
          <cell r="AP260">
            <v>0</v>
          </cell>
          <cell r="AQ260">
            <v>3</v>
          </cell>
          <cell r="AS260">
            <v>0</v>
          </cell>
          <cell r="AT260">
            <v>0</v>
          </cell>
          <cell r="AU260">
            <v>608.82</v>
          </cell>
          <cell r="AV260">
            <v>5.308629808481981</v>
          </cell>
          <cell r="AX260">
            <v>116</v>
          </cell>
          <cell r="AY260">
            <v>842</v>
          </cell>
          <cell r="AZ260">
            <v>0.1377672209026128</v>
          </cell>
          <cell r="BB260">
            <v>0.086933</v>
          </cell>
          <cell r="BC260">
            <v>1125</v>
          </cell>
          <cell r="BD260">
            <v>1210</v>
          </cell>
          <cell r="BE260">
            <v>0.9297520661157025</v>
          </cell>
          <cell r="BG260">
            <v>0</v>
          </cell>
          <cell r="BH260">
            <v>0</v>
          </cell>
          <cell r="BO260">
            <v>-35286</v>
          </cell>
          <cell r="BP260">
            <v>-91099.55781598002</v>
          </cell>
          <cell r="BR260">
            <v>23437.54527264461</v>
          </cell>
          <cell r="BS260">
            <v>314226</v>
          </cell>
          <cell r="BT260">
            <v>100168</v>
          </cell>
          <cell r="BU260">
            <v>257451.3146865465</v>
          </cell>
          <cell r="BV260">
            <v>12554.810613471816</v>
          </cell>
          <cell r="BW260">
            <v>41698.33530034056</v>
          </cell>
          <cell r="BX260">
            <v>129523.2545463595</v>
          </cell>
          <cell r="BY260">
            <v>173125.70093132294</v>
          </cell>
          <cell r="BZ260">
            <v>339131.47494841396</v>
          </cell>
          <cell r="CA260">
            <v>83990.13880289915</v>
          </cell>
          <cell r="CC260">
            <v>-8268.06647281082</v>
          </cell>
          <cell r="CF260">
            <v>0</v>
          </cell>
          <cell r="CG260">
            <v>3224221.0022623264</v>
          </cell>
          <cell r="CH260">
            <v>-78647</v>
          </cell>
          <cell r="CI260">
            <v>148471.776</v>
          </cell>
          <cell r="CJ260">
            <v>10138903.541456556</v>
          </cell>
        </row>
        <row r="261">
          <cell r="B261" t="str">
            <v>Toivakka</v>
          </cell>
          <cell r="C261">
            <v>2432</v>
          </cell>
          <cell r="Q261">
            <v>169</v>
          </cell>
          <cell r="R261">
            <v>41</v>
          </cell>
          <cell r="S261">
            <v>199</v>
          </cell>
          <cell r="T261">
            <v>80</v>
          </cell>
          <cell r="U261">
            <v>63</v>
          </cell>
          <cell r="V261">
            <v>1252</v>
          </cell>
          <cell r="W261">
            <v>367</v>
          </cell>
          <cell r="X261">
            <v>179</v>
          </cell>
          <cell r="Y261">
            <v>82</v>
          </cell>
          <cell r="AE261">
            <v>1.056513912777895</v>
          </cell>
          <cell r="AF261">
            <v>2966497.6827737344</v>
          </cell>
          <cell r="AJ261">
            <v>148</v>
          </cell>
          <cell r="AK261">
            <v>1110</v>
          </cell>
          <cell r="AM261">
            <v>23</v>
          </cell>
          <cell r="AN261">
            <v>0.009457236842105263</v>
          </cell>
          <cell r="AP261">
            <v>0</v>
          </cell>
          <cell r="AQ261">
            <v>0</v>
          </cell>
          <cell r="AS261">
            <v>0</v>
          </cell>
          <cell r="AT261">
            <v>0</v>
          </cell>
          <cell r="AU261">
            <v>361.44</v>
          </cell>
          <cell r="AV261">
            <v>6.728640991589199</v>
          </cell>
          <cell r="AX261">
            <v>91</v>
          </cell>
          <cell r="AY261">
            <v>723</v>
          </cell>
          <cell r="AZ261">
            <v>0.12586445366528354</v>
          </cell>
          <cell r="BB261">
            <v>0</v>
          </cell>
          <cell r="BC261">
            <v>563</v>
          </cell>
          <cell r="BD261">
            <v>904</v>
          </cell>
          <cell r="BE261">
            <v>0.6227876106194691</v>
          </cell>
          <cell r="BG261">
            <v>0</v>
          </cell>
          <cell r="BH261">
            <v>0</v>
          </cell>
          <cell r="BO261">
            <v>37010</v>
          </cell>
          <cell r="BP261">
            <v>-33634.69253132635</v>
          </cell>
          <cell r="BR261">
            <v>129204.97141114902</v>
          </cell>
          <cell r="BS261">
            <v>217595</v>
          </cell>
          <cell r="BT261">
            <v>70121</v>
          </cell>
          <cell r="BU261">
            <v>157566.65010776315</v>
          </cell>
          <cell r="BV261">
            <v>6018.4220331636425</v>
          </cell>
          <cell r="BW261">
            <v>16014.904402014883</v>
          </cell>
          <cell r="BX261">
            <v>71238.97880583534</v>
          </cell>
          <cell r="BY261">
            <v>131906.43722749897</v>
          </cell>
          <cell r="BZ261">
            <v>199318.96465986373</v>
          </cell>
          <cell r="CA261">
            <v>52076.235371586336</v>
          </cell>
          <cell r="CC261">
            <v>16542.449057719383</v>
          </cell>
          <cell r="CF261">
            <v>0</v>
          </cell>
          <cell r="CG261">
            <v>1746967.278442926</v>
          </cell>
          <cell r="CH261">
            <v>-499747</v>
          </cell>
          <cell r="CI261">
            <v>206792.53152000002</v>
          </cell>
          <cell r="CJ261">
            <v>5983824.726535188</v>
          </cell>
        </row>
        <row r="262">
          <cell r="B262" t="str">
            <v>Tornio</v>
          </cell>
          <cell r="C262">
            <v>22117</v>
          </cell>
          <cell r="Q262">
            <v>1465</v>
          </cell>
          <cell r="R262">
            <v>294</v>
          </cell>
          <cell r="S262">
            <v>1633</v>
          </cell>
          <cell r="T262">
            <v>824</v>
          </cell>
          <cell r="U262">
            <v>833</v>
          </cell>
          <cell r="V262">
            <v>12448</v>
          </cell>
          <cell r="W262">
            <v>2728</v>
          </cell>
          <cell r="X262">
            <v>1319</v>
          </cell>
          <cell r="Y262">
            <v>573</v>
          </cell>
          <cell r="AE262">
            <v>0.9538864417932158</v>
          </cell>
          <cell r="AF262">
            <v>24357242.290253762</v>
          </cell>
          <cell r="AJ262">
            <v>1572</v>
          </cell>
          <cell r="AK262">
            <v>10247</v>
          </cell>
          <cell r="AM262">
            <v>592</v>
          </cell>
          <cell r="AN262">
            <v>0.026766740516344895</v>
          </cell>
          <cell r="AP262">
            <v>0</v>
          </cell>
          <cell r="AQ262">
            <v>99</v>
          </cell>
          <cell r="AS262">
            <v>0</v>
          </cell>
          <cell r="AT262">
            <v>0</v>
          </cell>
          <cell r="AU262">
            <v>1188</v>
          </cell>
          <cell r="AV262">
            <v>18.617003367003367</v>
          </cell>
          <cell r="AX262">
            <v>811</v>
          </cell>
          <cell r="AY262">
            <v>6431</v>
          </cell>
          <cell r="AZ262">
            <v>0.12610791478774686</v>
          </cell>
          <cell r="BB262">
            <v>0.038183</v>
          </cell>
          <cell r="BC262">
            <v>8603</v>
          </cell>
          <cell r="BD262">
            <v>8422</v>
          </cell>
          <cell r="BE262">
            <v>1.0214913322251247</v>
          </cell>
          <cell r="BG262">
            <v>0</v>
          </cell>
          <cell r="BH262">
            <v>13</v>
          </cell>
          <cell r="BO262">
            <v>-14349</v>
          </cell>
          <cell r="BP262">
            <v>-1139570.7734394914</v>
          </cell>
          <cell r="BR262">
            <v>-580763.6914084479</v>
          </cell>
          <cell r="BS262">
            <v>1689783</v>
          </cell>
          <cell r="BT262">
            <v>512361</v>
          </cell>
          <cell r="BU262">
            <v>1252194.124183459</v>
          </cell>
          <cell r="BV262">
            <v>40707.48580701725</v>
          </cell>
          <cell r="BW262">
            <v>63350.42689183841</v>
          </cell>
          <cell r="BX262">
            <v>564846.7675050591</v>
          </cell>
          <cell r="BY262">
            <v>986831.8784667774</v>
          </cell>
          <cell r="BZ262">
            <v>1548331.791137923</v>
          </cell>
          <cell r="CA262">
            <v>440767.03542465175</v>
          </cell>
          <cell r="CC262">
            <v>188538.65800846156</v>
          </cell>
          <cell r="CF262">
            <v>0</v>
          </cell>
          <cell r="CG262">
            <v>8420200.911313172</v>
          </cell>
          <cell r="CH262">
            <v>-686070</v>
          </cell>
          <cell r="CI262">
            <v>119246.27904</v>
          </cell>
          <cell r="CJ262">
            <v>38741718.72987983</v>
          </cell>
        </row>
        <row r="263">
          <cell r="B263" t="str">
            <v>Turku</v>
          </cell>
          <cell r="C263">
            <v>187604</v>
          </cell>
          <cell r="Q263">
            <v>10422</v>
          </cell>
          <cell r="R263">
            <v>1643</v>
          </cell>
          <cell r="S263">
            <v>9198</v>
          </cell>
          <cell r="T263">
            <v>4312</v>
          </cell>
          <cell r="U263">
            <v>4934</v>
          </cell>
          <cell r="V263">
            <v>119094</v>
          </cell>
          <cell r="W263">
            <v>20832</v>
          </cell>
          <cell r="X263">
            <v>11696</v>
          </cell>
          <cell r="Y263">
            <v>5473</v>
          </cell>
          <cell r="AE263">
            <v>0.9347946799604406</v>
          </cell>
          <cell r="AF263">
            <v>202471335.9419543</v>
          </cell>
          <cell r="AJ263">
            <v>15169</v>
          </cell>
          <cell r="AK263">
            <v>91542</v>
          </cell>
          <cell r="AM263">
            <v>19877</v>
          </cell>
          <cell r="AN263">
            <v>0.10595189868019872</v>
          </cell>
          <cell r="AP263">
            <v>1</v>
          </cell>
          <cell r="AQ263">
            <v>10175</v>
          </cell>
          <cell r="AS263">
            <v>0</v>
          </cell>
          <cell r="AT263">
            <v>0</v>
          </cell>
          <cell r="AU263">
            <v>245.67</v>
          </cell>
          <cell r="AV263">
            <v>763.6422843652053</v>
          </cell>
          <cell r="AX263">
            <v>9404</v>
          </cell>
          <cell r="AY263">
            <v>57866</v>
          </cell>
          <cell r="AZ263">
            <v>0.16251339301144022</v>
          </cell>
          <cell r="BB263">
            <v>0</v>
          </cell>
          <cell r="BC263">
            <v>95421</v>
          </cell>
          <cell r="BD263">
            <v>76830</v>
          </cell>
          <cell r="BE263">
            <v>1.2419757907067552</v>
          </cell>
          <cell r="BG263">
            <v>0</v>
          </cell>
          <cell r="BH263">
            <v>16</v>
          </cell>
          <cell r="BO263">
            <v>491739</v>
          </cell>
          <cell r="BP263">
            <v>-9882945.790805394</v>
          </cell>
          <cell r="BR263">
            <v>497689.7856930196</v>
          </cell>
          <cell r="BS263">
            <v>12023956</v>
          </cell>
          <cell r="BT263">
            <v>4740530</v>
          </cell>
          <cell r="BU263">
            <v>11427222.350982357</v>
          </cell>
          <cell r="BV263">
            <v>564913.7235415687</v>
          </cell>
          <cell r="BW263">
            <v>366930.12714489934</v>
          </cell>
          <cell r="BX263">
            <v>4587595.647429567</v>
          </cell>
          <cell r="BY263">
            <v>9653934.222865572</v>
          </cell>
          <cell r="BZ263">
            <v>13341231.3378736</v>
          </cell>
          <cell r="CA263">
            <v>5854496.715964283</v>
          </cell>
          <cell r="CC263">
            <v>199025.50970257632</v>
          </cell>
          <cell r="CF263">
            <v>0</v>
          </cell>
          <cell r="CG263">
            <v>-1027344.6763409525</v>
          </cell>
          <cell r="CH263">
            <v>37065099</v>
          </cell>
          <cell r="CI263">
            <v>-2238281.0495519964</v>
          </cell>
          <cell r="CJ263">
            <v>257490056.48230678</v>
          </cell>
        </row>
        <row r="264">
          <cell r="B264" t="str">
            <v>Tuusniemi</v>
          </cell>
          <cell r="C264">
            <v>2643</v>
          </cell>
          <cell r="Q264">
            <v>101</v>
          </cell>
          <cell r="R264">
            <v>19</v>
          </cell>
          <cell r="S264">
            <v>139</v>
          </cell>
          <cell r="T264">
            <v>71</v>
          </cell>
          <cell r="U264">
            <v>55</v>
          </cell>
          <cell r="V264">
            <v>1406</v>
          </cell>
          <cell r="W264">
            <v>462</v>
          </cell>
          <cell r="X264">
            <v>287</v>
          </cell>
          <cell r="Y264">
            <v>103</v>
          </cell>
          <cell r="AE264">
            <v>1.8455193381214807</v>
          </cell>
          <cell r="AF264">
            <v>5631459.767729602</v>
          </cell>
          <cell r="AJ264">
            <v>168</v>
          </cell>
          <cell r="AK264">
            <v>1044</v>
          </cell>
          <cell r="AM264">
            <v>39</v>
          </cell>
          <cell r="AN264">
            <v>0.014755959137343927</v>
          </cell>
          <cell r="AP264">
            <v>0</v>
          </cell>
          <cell r="AQ264">
            <v>2</v>
          </cell>
          <cell r="AS264">
            <v>0</v>
          </cell>
          <cell r="AT264">
            <v>0</v>
          </cell>
          <cell r="AU264">
            <v>543.17</v>
          </cell>
          <cell r="AV264">
            <v>4.865879927094649</v>
          </cell>
          <cell r="AX264">
            <v>117</v>
          </cell>
          <cell r="AY264">
            <v>673</v>
          </cell>
          <cell r="AZ264">
            <v>0.1738484398216939</v>
          </cell>
          <cell r="BB264">
            <v>0.3374</v>
          </cell>
          <cell r="BC264">
            <v>614</v>
          </cell>
          <cell r="BD264">
            <v>846</v>
          </cell>
          <cell r="BE264">
            <v>0.7257683215130024</v>
          </cell>
          <cell r="BG264">
            <v>0</v>
          </cell>
          <cell r="BH264">
            <v>1</v>
          </cell>
          <cell r="BO264">
            <v>106862</v>
          </cell>
          <cell r="BP264">
            <v>-76348.0937102513</v>
          </cell>
          <cell r="BR264">
            <v>24017.81958437711</v>
          </cell>
          <cell r="BS264">
            <v>300356</v>
          </cell>
          <cell r="BT264">
            <v>87021</v>
          </cell>
          <cell r="BU264">
            <v>228750.0569633556</v>
          </cell>
          <cell r="BV264">
            <v>10969.57630153163</v>
          </cell>
          <cell r="BW264">
            <v>17385.613345586495</v>
          </cell>
          <cell r="BX264">
            <v>111786.84419278541</v>
          </cell>
          <cell r="BY264">
            <v>148155.05428529167</v>
          </cell>
          <cell r="BZ264">
            <v>234119.64364674693</v>
          </cell>
          <cell r="CA264">
            <v>62099.270575895694</v>
          </cell>
          <cell r="CC264">
            <v>-9427.326948806465</v>
          </cell>
          <cell r="CF264">
            <v>0</v>
          </cell>
          <cell r="CG264">
            <v>2564361.2657090914</v>
          </cell>
          <cell r="CH264">
            <v>5675</v>
          </cell>
          <cell r="CI264">
            <v>337317.456</v>
          </cell>
          <cell r="CJ264">
            <v>9864497.827495432</v>
          </cell>
        </row>
        <row r="265">
          <cell r="B265" t="str">
            <v>Tuusula</v>
          </cell>
          <cell r="C265">
            <v>38588</v>
          </cell>
          <cell r="Q265">
            <v>2627</v>
          </cell>
          <cell r="R265">
            <v>572</v>
          </cell>
          <cell r="S265">
            <v>3386</v>
          </cell>
          <cell r="T265">
            <v>1716</v>
          </cell>
          <cell r="U265">
            <v>1552</v>
          </cell>
          <cell r="V265">
            <v>22476</v>
          </cell>
          <cell r="W265">
            <v>3984</v>
          </cell>
          <cell r="X265">
            <v>1750</v>
          </cell>
          <cell r="Y265">
            <v>525</v>
          </cell>
          <cell r="AE265">
            <v>0.7865552587567721</v>
          </cell>
          <cell r="AF265">
            <v>35041826.195934094</v>
          </cell>
          <cell r="AJ265">
            <v>1617</v>
          </cell>
          <cell r="AK265">
            <v>19534</v>
          </cell>
          <cell r="AM265">
            <v>1551</v>
          </cell>
          <cell r="AN265">
            <v>0.040193842645381984</v>
          </cell>
          <cell r="AP265">
            <v>0</v>
          </cell>
          <cell r="AQ265">
            <v>590</v>
          </cell>
          <cell r="AS265">
            <v>0</v>
          </cell>
          <cell r="AT265">
            <v>0</v>
          </cell>
          <cell r="AU265">
            <v>219.49</v>
          </cell>
          <cell r="AV265">
            <v>175.8075538748918</v>
          </cell>
          <cell r="AX265">
            <v>2002</v>
          </cell>
          <cell r="AY265">
            <v>14011</v>
          </cell>
          <cell r="AZ265">
            <v>0.1428877310684462</v>
          </cell>
          <cell r="BB265">
            <v>0</v>
          </cell>
          <cell r="BC265">
            <v>14105</v>
          </cell>
          <cell r="BD265">
            <v>17887</v>
          </cell>
          <cell r="BE265">
            <v>0.7885615251299827</v>
          </cell>
          <cell r="BG265">
            <v>0</v>
          </cell>
          <cell r="BH265">
            <v>2</v>
          </cell>
          <cell r="BO265">
            <v>-232623</v>
          </cell>
          <cell r="BP265">
            <v>-1309672.3007104965</v>
          </cell>
          <cell r="BR265">
            <v>-666280.6096984223</v>
          </cell>
          <cell r="BS265">
            <v>2156396</v>
          </cell>
          <cell r="BT265">
            <v>706861</v>
          </cell>
          <cell r="BU265">
            <v>1272093.3355424232</v>
          </cell>
          <cell r="BV265">
            <v>-2336.5735773642828</v>
          </cell>
          <cell r="BW265">
            <v>-229590.6980856142</v>
          </cell>
          <cell r="BX265">
            <v>469797.265750496</v>
          </cell>
          <cell r="BY265">
            <v>1509083.9554884597</v>
          </cell>
          <cell r="BZ265">
            <v>2468625.2045464953</v>
          </cell>
          <cell r="CA265">
            <v>720069.4034586762</v>
          </cell>
          <cell r="CC265">
            <v>-116473.72768283144</v>
          </cell>
          <cell r="CF265">
            <v>0</v>
          </cell>
          <cell r="CG265">
            <v>-9419739.401096394</v>
          </cell>
          <cell r="CH265">
            <v>-3684308</v>
          </cell>
          <cell r="CI265">
            <v>54655.84694399987</v>
          </cell>
          <cell r="CJ265">
            <v>23805813.59967854</v>
          </cell>
        </row>
        <row r="266">
          <cell r="B266" t="str">
            <v>Tyrnävä</v>
          </cell>
          <cell r="C266">
            <v>6750</v>
          </cell>
          <cell r="Q266">
            <v>813</v>
          </cell>
          <cell r="R266">
            <v>167</v>
          </cell>
          <cell r="S266">
            <v>939</v>
          </cell>
          <cell r="T266">
            <v>350</v>
          </cell>
          <cell r="U266">
            <v>328</v>
          </cell>
          <cell r="V266">
            <v>3340</v>
          </cell>
          <cell r="W266">
            <v>455</v>
          </cell>
          <cell r="X266">
            <v>253</v>
          </cell>
          <cell r="Y266">
            <v>105</v>
          </cell>
          <cell r="AE266">
            <v>0.7810526897901349</v>
          </cell>
          <cell r="AF266">
            <v>6086804.14311798</v>
          </cell>
          <cell r="AJ266">
            <v>335</v>
          </cell>
          <cell r="AK266">
            <v>2846</v>
          </cell>
          <cell r="AM266">
            <v>42</v>
          </cell>
          <cell r="AN266">
            <v>0.006222222222222222</v>
          </cell>
          <cell r="AP266">
            <v>0</v>
          </cell>
          <cell r="AQ266">
            <v>15</v>
          </cell>
          <cell r="AS266">
            <v>0</v>
          </cell>
          <cell r="AT266">
            <v>0</v>
          </cell>
          <cell r="AU266">
            <v>491.8</v>
          </cell>
          <cell r="AV266">
            <v>13.725091500610004</v>
          </cell>
          <cell r="AX266">
            <v>186</v>
          </cell>
          <cell r="AY266">
            <v>2032</v>
          </cell>
          <cell r="AZ266">
            <v>0.09153543307086615</v>
          </cell>
          <cell r="BB266">
            <v>0</v>
          </cell>
          <cell r="BC266">
            <v>1403</v>
          </cell>
          <cell r="BD266">
            <v>2427</v>
          </cell>
          <cell r="BE266">
            <v>0.5780799340749897</v>
          </cell>
          <cell r="BG266">
            <v>0</v>
          </cell>
          <cell r="BH266">
            <v>1</v>
          </cell>
          <cell r="BO266">
            <v>-10589</v>
          </cell>
          <cell r="BP266">
            <v>-73242.6071663961</v>
          </cell>
          <cell r="BR266">
            <v>-6601.024326741695</v>
          </cell>
          <cell r="BS266">
            <v>489868</v>
          </cell>
          <cell r="BT266">
            <v>141649</v>
          </cell>
          <cell r="BU266">
            <v>325883.5747392184</v>
          </cell>
          <cell r="BV266">
            <v>7037.667965960214</v>
          </cell>
          <cell r="BW266">
            <v>-6387.871083132727</v>
          </cell>
          <cell r="BX266">
            <v>174419.49186866794</v>
          </cell>
          <cell r="BY266">
            <v>324994.10975018487</v>
          </cell>
          <cell r="BZ266">
            <v>462236.31468592345</v>
          </cell>
          <cell r="CA266">
            <v>96271.69736819995</v>
          </cell>
          <cell r="CC266">
            <v>25509.634904605024</v>
          </cell>
          <cell r="CF266">
            <v>0</v>
          </cell>
          <cell r="CG266">
            <v>6879363.338657562</v>
          </cell>
          <cell r="CH266">
            <v>-1190942</v>
          </cell>
          <cell r="CI266">
            <v>-105037.2696</v>
          </cell>
          <cell r="CJ266">
            <v>18498271.7831826</v>
          </cell>
        </row>
        <row r="267">
          <cell r="B267" t="str">
            <v>Ulvila</v>
          </cell>
          <cell r="C267">
            <v>13312</v>
          </cell>
          <cell r="Q267">
            <v>889</v>
          </cell>
          <cell r="R267">
            <v>177</v>
          </cell>
          <cell r="S267">
            <v>959</v>
          </cell>
          <cell r="T267">
            <v>512</v>
          </cell>
          <cell r="U267">
            <v>460</v>
          </cell>
          <cell r="V267">
            <v>7087</v>
          </cell>
          <cell r="W267">
            <v>1837</v>
          </cell>
          <cell r="X267">
            <v>1059</v>
          </cell>
          <cell r="Y267">
            <v>332</v>
          </cell>
          <cell r="AE267">
            <v>0.8862243028280604</v>
          </cell>
          <cell r="AF267">
            <v>13620472.9103084</v>
          </cell>
          <cell r="AJ267">
            <v>868</v>
          </cell>
          <cell r="AK267">
            <v>6226</v>
          </cell>
          <cell r="AM267">
            <v>197</v>
          </cell>
          <cell r="AN267">
            <v>0.014798677884615384</v>
          </cell>
          <cell r="AP267">
            <v>0</v>
          </cell>
          <cell r="AQ267">
            <v>38</v>
          </cell>
          <cell r="AS267">
            <v>0</v>
          </cell>
          <cell r="AT267">
            <v>0</v>
          </cell>
          <cell r="AU267">
            <v>400.66</v>
          </cell>
          <cell r="AV267">
            <v>33.225178455548345</v>
          </cell>
          <cell r="AX267">
            <v>421</v>
          </cell>
          <cell r="AY267">
            <v>4077</v>
          </cell>
          <cell r="AZ267">
            <v>0.10326220259995095</v>
          </cell>
          <cell r="BB267">
            <v>0</v>
          </cell>
          <cell r="BC267">
            <v>3526</v>
          </cell>
          <cell r="BD267">
            <v>5198</v>
          </cell>
          <cell r="BE267">
            <v>0.6783378222393228</v>
          </cell>
          <cell r="BG267">
            <v>0</v>
          </cell>
          <cell r="BH267">
            <v>1</v>
          </cell>
          <cell r="BO267">
            <v>74126</v>
          </cell>
          <cell r="BP267">
            <v>-472204.70720343053</v>
          </cell>
          <cell r="BR267">
            <v>-4173.156892091036</v>
          </cell>
          <cell r="BS267">
            <v>922593</v>
          </cell>
          <cell r="BT267">
            <v>300996</v>
          </cell>
          <cell r="BU267">
            <v>649118.2912190023</v>
          </cell>
          <cell r="BV267">
            <v>22538.759750654543</v>
          </cell>
          <cell r="BW267">
            <v>21797.099511807362</v>
          </cell>
          <cell r="BX267">
            <v>348972.57152508094</v>
          </cell>
          <cell r="BY267">
            <v>597647.8459807622</v>
          </cell>
          <cell r="BZ267">
            <v>1026851.5923281434</v>
          </cell>
          <cell r="CA267">
            <v>254610.187741525</v>
          </cell>
          <cell r="CC267">
            <v>58794.594794029035</v>
          </cell>
          <cell r="CF267">
            <v>0</v>
          </cell>
          <cell r="CG267">
            <v>4674317.8979551215</v>
          </cell>
          <cell r="CH267">
            <v>-571892</v>
          </cell>
          <cell r="CI267">
            <v>-17200.58548800007</v>
          </cell>
          <cell r="CJ267">
            <v>22170077.70731383</v>
          </cell>
        </row>
        <row r="268">
          <cell r="B268" t="str">
            <v>Urjala</v>
          </cell>
          <cell r="C268">
            <v>4858</v>
          </cell>
          <cell r="Q268">
            <v>220</v>
          </cell>
          <cell r="R268">
            <v>50</v>
          </cell>
          <cell r="S268">
            <v>292</v>
          </cell>
          <cell r="T268">
            <v>125</v>
          </cell>
          <cell r="U268">
            <v>158</v>
          </cell>
          <cell r="V268">
            <v>2518</v>
          </cell>
          <cell r="W268">
            <v>804</v>
          </cell>
          <cell r="X268">
            <v>464</v>
          </cell>
          <cell r="Y268">
            <v>227</v>
          </cell>
          <cell r="AE268">
            <v>1.1690748854396122</v>
          </cell>
          <cell r="AF268">
            <v>6556998.189529881</v>
          </cell>
          <cell r="AJ268">
            <v>314</v>
          </cell>
          <cell r="AK268">
            <v>2131</v>
          </cell>
          <cell r="AM268">
            <v>112</v>
          </cell>
          <cell r="AN268">
            <v>0.023054755043227664</v>
          </cell>
          <cell r="AP268">
            <v>0</v>
          </cell>
          <cell r="AQ268">
            <v>11</v>
          </cell>
          <cell r="AS268">
            <v>0</v>
          </cell>
          <cell r="AT268">
            <v>0</v>
          </cell>
          <cell r="AU268">
            <v>475.17</v>
          </cell>
          <cell r="AV268">
            <v>10.223709409264053</v>
          </cell>
          <cell r="AX268">
            <v>264</v>
          </cell>
          <cell r="AY268">
            <v>1384</v>
          </cell>
          <cell r="AZ268">
            <v>0.1907514450867052</v>
          </cell>
          <cell r="BB268">
            <v>0</v>
          </cell>
          <cell r="BC268">
            <v>1450</v>
          </cell>
          <cell r="BD268">
            <v>1720</v>
          </cell>
          <cell r="BE268">
            <v>0.8430232558139535</v>
          </cell>
          <cell r="BG268">
            <v>0</v>
          </cell>
          <cell r="BH268">
            <v>0</v>
          </cell>
          <cell r="BO268">
            <v>52063</v>
          </cell>
          <cell r="BP268">
            <v>-354236.8700646817</v>
          </cell>
          <cell r="BR268">
            <v>15813.88045085594</v>
          </cell>
          <cell r="BS268">
            <v>549175</v>
          </cell>
          <cell r="BT268">
            <v>163385</v>
          </cell>
          <cell r="BU268">
            <v>401924.0422769373</v>
          </cell>
          <cell r="BV268">
            <v>19645.457703307464</v>
          </cell>
          <cell r="BW268">
            <v>75344.32793068762</v>
          </cell>
          <cell r="BX268">
            <v>180286.47575446786</v>
          </cell>
          <cell r="BY268">
            <v>280776.1027136017</v>
          </cell>
          <cell r="BZ268">
            <v>474953.86153675884</v>
          </cell>
          <cell r="CA268">
            <v>133064.05355624924</v>
          </cell>
          <cell r="CC268">
            <v>24462.031734294018</v>
          </cell>
          <cell r="CF268">
            <v>0</v>
          </cell>
          <cell r="CG268">
            <v>4068737.9462799984</v>
          </cell>
          <cell r="CH268">
            <v>-458157</v>
          </cell>
          <cell r="CI268">
            <v>24536.914560000005</v>
          </cell>
          <cell r="CJ268">
            <v>13398367.100670394</v>
          </cell>
        </row>
        <row r="269">
          <cell r="B269" t="str">
            <v>Utajärvi</v>
          </cell>
          <cell r="C269">
            <v>2824</v>
          </cell>
          <cell r="Q269">
            <v>160</v>
          </cell>
          <cell r="R269">
            <v>31</v>
          </cell>
          <cell r="S269">
            <v>197</v>
          </cell>
          <cell r="T269">
            <v>116</v>
          </cell>
          <cell r="U269">
            <v>97</v>
          </cell>
          <cell r="V269">
            <v>1445</v>
          </cell>
          <cell r="W269">
            <v>417</v>
          </cell>
          <cell r="X269">
            <v>254</v>
          </cell>
          <cell r="Y269">
            <v>107</v>
          </cell>
          <cell r="AE269">
            <v>1.613802573539849</v>
          </cell>
          <cell r="AF269">
            <v>5261630.162286588</v>
          </cell>
          <cell r="AJ269">
            <v>179</v>
          </cell>
          <cell r="AK269">
            <v>1168</v>
          </cell>
          <cell r="AM269">
            <v>65</v>
          </cell>
          <cell r="AN269">
            <v>0.02301699716713881</v>
          </cell>
          <cell r="AP269">
            <v>0</v>
          </cell>
          <cell r="AQ269">
            <v>0</v>
          </cell>
          <cell r="AS269">
            <v>0</v>
          </cell>
          <cell r="AT269">
            <v>0</v>
          </cell>
          <cell r="AU269">
            <v>1671.07</v>
          </cell>
          <cell r="AV269">
            <v>1.6899351912247842</v>
          </cell>
          <cell r="AX269">
            <v>107</v>
          </cell>
          <cell r="AY269">
            <v>715</v>
          </cell>
          <cell r="AZ269">
            <v>0.14965034965034965</v>
          </cell>
          <cell r="BB269">
            <v>0.511199</v>
          </cell>
          <cell r="BC269">
            <v>952</v>
          </cell>
          <cell r="BD269">
            <v>948</v>
          </cell>
          <cell r="BE269">
            <v>1.0042194092827004</v>
          </cell>
          <cell r="BG269">
            <v>0</v>
          </cell>
          <cell r="BH269">
            <v>0</v>
          </cell>
          <cell r="BO269">
            <v>-7310</v>
          </cell>
          <cell r="BP269">
            <v>-72847.7311762996</v>
          </cell>
          <cell r="BR269">
            <v>-2570.9969102814794</v>
          </cell>
          <cell r="BS269">
            <v>304094</v>
          </cell>
          <cell r="BT269">
            <v>86201</v>
          </cell>
          <cell r="BU269">
            <v>209049.50168991182</v>
          </cell>
          <cell r="BV269">
            <v>11733.723567627167</v>
          </cell>
          <cell r="BW269">
            <v>30010.95659348567</v>
          </cell>
          <cell r="BX269">
            <v>107001.43628257842</v>
          </cell>
          <cell r="BY269">
            <v>164155.83698869185</v>
          </cell>
          <cell r="BZ269">
            <v>240348.33304669717</v>
          </cell>
          <cell r="CA269">
            <v>59483.150294640654</v>
          </cell>
          <cell r="CC269">
            <v>-33440.505037031864</v>
          </cell>
          <cell r="CF269">
            <v>88428.132151492</v>
          </cell>
          <cell r="CG269">
            <v>2503115.364401952</v>
          </cell>
          <cell r="CH269">
            <v>193004</v>
          </cell>
          <cell r="CI269">
            <v>138808.08672</v>
          </cell>
          <cell r="CJ269">
            <v>11496062.621068504</v>
          </cell>
        </row>
        <row r="270">
          <cell r="B270" t="str">
            <v>Utsjoki</v>
          </cell>
          <cell r="C270">
            <v>1241</v>
          </cell>
          <cell r="Q270">
            <v>59</v>
          </cell>
          <cell r="R270">
            <v>15</v>
          </cell>
          <cell r="S270">
            <v>85</v>
          </cell>
          <cell r="T270">
            <v>35</v>
          </cell>
          <cell r="U270">
            <v>26</v>
          </cell>
          <cell r="V270">
            <v>686</v>
          </cell>
          <cell r="W270">
            <v>193</v>
          </cell>
          <cell r="X270">
            <v>102</v>
          </cell>
          <cell r="Y270">
            <v>40</v>
          </cell>
          <cell r="AE270">
            <v>0.9838367065114085</v>
          </cell>
          <cell r="AF270">
            <v>1409613.420025853</v>
          </cell>
          <cell r="AJ270">
            <v>65</v>
          </cell>
          <cell r="AK270">
            <v>588</v>
          </cell>
          <cell r="AM270">
            <v>44</v>
          </cell>
          <cell r="AN270">
            <v>0.035455278001611606</v>
          </cell>
          <cell r="AP270">
            <v>0</v>
          </cell>
          <cell r="AQ270">
            <v>2</v>
          </cell>
          <cell r="AS270">
            <v>0</v>
          </cell>
          <cell r="AT270">
            <v>0</v>
          </cell>
          <cell r="AU270">
            <v>5145.98</v>
          </cell>
          <cell r="AV270">
            <v>0.24115911837978385</v>
          </cell>
          <cell r="AX270">
            <v>83</v>
          </cell>
          <cell r="AY270">
            <v>366</v>
          </cell>
          <cell r="AZ270">
            <v>0.226775956284153</v>
          </cell>
          <cell r="BB270">
            <v>1.94675</v>
          </cell>
          <cell r="BC270">
            <v>478</v>
          </cell>
          <cell r="BD270">
            <v>491</v>
          </cell>
          <cell r="BE270">
            <v>0.9735234215885947</v>
          </cell>
          <cell r="BG270">
            <v>1</v>
          </cell>
          <cell r="BH270">
            <v>558</v>
          </cell>
          <cell r="BO270">
            <v>32233</v>
          </cell>
          <cell r="BP270">
            <v>-26859.068917142697</v>
          </cell>
          <cell r="BR270">
            <v>295977.30180672323</v>
          </cell>
          <cell r="BS270">
            <v>114134</v>
          </cell>
          <cell r="BT270">
            <v>37115</v>
          </cell>
          <cell r="BU270">
            <v>107131.66346656052</v>
          </cell>
          <cell r="BV270">
            <v>5615.056836758378</v>
          </cell>
          <cell r="BW270">
            <v>13408.48778940565</v>
          </cell>
          <cell r="BX270">
            <v>38983.78110031201</v>
          </cell>
          <cell r="BY270">
            <v>70506.5568337633</v>
          </cell>
          <cell r="BZ270">
            <v>98486.0367708824</v>
          </cell>
          <cell r="CA270">
            <v>37722.66417145874</v>
          </cell>
          <cell r="CC270">
            <v>10935.00820648672</v>
          </cell>
          <cell r="CF270">
            <v>-65874.3964676168</v>
          </cell>
          <cell r="CG270">
            <v>716633.0211624096</v>
          </cell>
          <cell r="CH270">
            <v>-11604</v>
          </cell>
          <cell r="CI270">
            <v>6511.92</v>
          </cell>
          <cell r="CJ270">
            <v>6765902.841327175</v>
          </cell>
        </row>
        <row r="271">
          <cell r="B271" t="str">
            <v>Uurainen</v>
          </cell>
          <cell r="C271">
            <v>3717</v>
          </cell>
          <cell r="Q271">
            <v>382</v>
          </cell>
          <cell r="R271">
            <v>72</v>
          </cell>
          <cell r="S271">
            <v>390</v>
          </cell>
          <cell r="T271">
            <v>159</v>
          </cell>
          <cell r="U271">
            <v>122</v>
          </cell>
          <cell r="V271">
            <v>1928</v>
          </cell>
          <cell r="W271">
            <v>394</v>
          </cell>
          <cell r="X271">
            <v>197</v>
          </cell>
          <cell r="Y271">
            <v>73</v>
          </cell>
          <cell r="AE271">
            <v>0.85801079019766</v>
          </cell>
          <cell r="AF271">
            <v>3682057.2175048636</v>
          </cell>
          <cell r="AJ271">
            <v>220</v>
          </cell>
          <cell r="AK271">
            <v>1628</v>
          </cell>
          <cell r="AM271">
            <v>44</v>
          </cell>
          <cell r="AN271">
            <v>0.011837503362927092</v>
          </cell>
          <cell r="AP271">
            <v>0</v>
          </cell>
          <cell r="AQ271">
            <v>5</v>
          </cell>
          <cell r="AS271">
            <v>0</v>
          </cell>
          <cell r="AT271">
            <v>0</v>
          </cell>
          <cell r="AU271">
            <v>347.98</v>
          </cell>
          <cell r="AV271">
            <v>10.68164837059601</v>
          </cell>
          <cell r="AX271">
            <v>125</v>
          </cell>
          <cell r="AY271">
            <v>1193</v>
          </cell>
          <cell r="AZ271">
            <v>0.10477787091366303</v>
          </cell>
          <cell r="BB271">
            <v>0</v>
          </cell>
          <cell r="BC271">
            <v>804</v>
          </cell>
          <cell r="BD271">
            <v>1341</v>
          </cell>
          <cell r="BE271">
            <v>0.5995525727069351</v>
          </cell>
          <cell r="BG271">
            <v>0</v>
          </cell>
          <cell r="BH271">
            <v>0</v>
          </cell>
          <cell r="BO271">
            <v>67444</v>
          </cell>
          <cell r="BP271">
            <v>-99882.57160337719</v>
          </cell>
          <cell r="BR271">
            <v>63468.46938453615</v>
          </cell>
          <cell r="BS271">
            <v>285316</v>
          </cell>
          <cell r="BT271">
            <v>92849</v>
          </cell>
          <cell r="BU271">
            <v>221767.09672598483</v>
          </cell>
          <cell r="BV271">
            <v>8071.591759540226</v>
          </cell>
          <cell r="BW271">
            <v>27328.93024877923</v>
          </cell>
          <cell r="BX271">
            <v>100574.92665356949</v>
          </cell>
          <cell r="BY271">
            <v>184187.12894500932</v>
          </cell>
          <cell r="BZ271">
            <v>273073.42582165677</v>
          </cell>
          <cell r="CA271">
            <v>69107.0166599702</v>
          </cell>
          <cell r="CC271">
            <v>12574.74461285055</v>
          </cell>
          <cell r="CF271">
            <v>0</v>
          </cell>
          <cell r="CG271">
            <v>3190080.896792195</v>
          </cell>
          <cell r="CH271">
            <v>-649987</v>
          </cell>
          <cell r="CI271">
            <v>90137.99664</v>
          </cell>
          <cell r="CJ271">
            <v>8990457.489393434</v>
          </cell>
        </row>
        <row r="272">
          <cell r="B272" t="str">
            <v>Uusikaarlepyy</v>
          </cell>
          <cell r="C272">
            <v>7516</v>
          </cell>
          <cell r="Q272">
            <v>558</v>
          </cell>
          <cell r="R272">
            <v>89</v>
          </cell>
          <cell r="S272">
            <v>561</v>
          </cell>
          <cell r="T272">
            <v>240</v>
          </cell>
          <cell r="U272">
            <v>245</v>
          </cell>
          <cell r="V272">
            <v>4008</v>
          </cell>
          <cell r="W272">
            <v>967</v>
          </cell>
          <cell r="X272">
            <v>575</v>
          </cell>
          <cell r="Y272">
            <v>273</v>
          </cell>
          <cell r="AE272">
            <v>0.8582353512668982</v>
          </cell>
          <cell r="AF272">
            <v>7447292.186097861</v>
          </cell>
          <cell r="AJ272">
            <v>200</v>
          </cell>
          <cell r="AK272">
            <v>3584</v>
          </cell>
          <cell r="AM272">
            <v>454</v>
          </cell>
          <cell r="AN272">
            <v>0.06040447046301224</v>
          </cell>
          <cell r="AP272">
            <v>3</v>
          </cell>
          <cell r="AQ272">
            <v>6529</v>
          </cell>
          <cell r="AS272">
            <v>0</v>
          </cell>
          <cell r="AT272">
            <v>0</v>
          </cell>
          <cell r="AU272">
            <v>732.65</v>
          </cell>
          <cell r="AV272">
            <v>10.258650105780386</v>
          </cell>
          <cell r="AX272">
            <v>373</v>
          </cell>
          <cell r="AY272">
            <v>2156</v>
          </cell>
          <cell r="AZ272">
            <v>0.1730055658627087</v>
          </cell>
          <cell r="BB272">
            <v>0</v>
          </cell>
          <cell r="BC272">
            <v>3349</v>
          </cell>
          <cell r="BD272">
            <v>3387</v>
          </cell>
          <cell r="BE272">
            <v>0.988780631827576</v>
          </cell>
          <cell r="BG272">
            <v>0</v>
          </cell>
          <cell r="BH272">
            <v>0</v>
          </cell>
          <cell r="BO272">
            <v>-69710</v>
          </cell>
          <cell r="BP272">
            <v>-79140.14166031276</v>
          </cell>
          <cell r="BR272">
            <v>113972.07233760692</v>
          </cell>
          <cell r="BS272">
            <v>659086</v>
          </cell>
          <cell r="BT272">
            <v>245210</v>
          </cell>
          <cell r="BU272">
            <v>624224.0978398636</v>
          </cell>
          <cell r="BV272">
            <v>31886.17452603681</v>
          </cell>
          <cell r="BW272">
            <v>51936.5584288604</v>
          </cell>
          <cell r="BX272">
            <v>220299.48727579231</v>
          </cell>
          <cell r="BY272">
            <v>462578.72966419393</v>
          </cell>
          <cell r="BZ272">
            <v>711571.955157124</v>
          </cell>
          <cell r="CA272">
            <v>227956.0897390783</v>
          </cell>
          <cell r="CC272">
            <v>-162023.92617344484</v>
          </cell>
          <cell r="CF272">
            <v>0</v>
          </cell>
          <cell r="CG272">
            <v>2813753.8253599997</v>
          </cell>
          <cell r="CH272">
            <v>-421785</v>
          </cell>
          <cell r="CI272">
            <v>-89760.30528</v>
          </cell>
          <cell r="CJ272">
            <v>17229558.206608016</v>
          </cell>
        </row>
        <row r="273">
          <cell r="B273" t="str">
            <v>Uusikaupunki</v>
          </cell>
          <cell r="C273">
            <v>15404</v>
          </cell>
          <cell r="Q273">
            <v>839</v>
          </cell>
          <cell r="R273">
            <v>156</v>
          </cell>
          <cell r="S273">
            <v>890</v>
          </cell>
          <cell r="T273">
            <v>400</v>
          </cell>
          <cell r="U273">
            <v>463</v>
          </cell>
          <cell r="V273">
            <v>8459</v>
          </cell>
          <cell r="W273">
            <v>2461</v>
          </cell>
          <cell r="X273">
            <v>1270</v>
          </cell>
          <cell r="Y273">
            <v>466</v>
          </cell>
          <cell r="AE273">
            <v>1.1662094091216988</v>
          </cell>
          <cell r="AF273">
            <v>20740311.43134089</v>
          </cell>
          <cell r="AJ273">
            <v>681</v>
          </cell>
          <cell r="AK273">
            <v>7265</v>
          </cell>
          <cell r="AM273">
            <v>357</v>
          </cell>
          <cell r="AN273">
            <v>0.023175798493897688</v>
          </cell>
          <cell r="AP273">
            <v>0</v>
          </cell>
          <cell r="AQ273">
            <v>63</v>
          </cell>
          <cell r="AS273">
            <v>3</v>
          </cell>
          <cell r="AT273">
            <v>677</v>
          </cell>
          <cell r="AU273">
            <v>502.49</v>
          </cell>
          <cell r="AV273">
            <v>30.655336424605466</v>
          </cell>
          <cell r="AX273">
            <v>632</v>
          </cell>
          <cell r="AY273">
            <v>4432</v>
          </cell>
          <cell r="AZ273">
            <v>0.14259927797833935</v>
          </cell>
          <cell r="BB273">
            <v>0</v>
          </cell>
          <cell r="BC273">
            <v>6885</v>
          </cell>
          <cell r="BD273">
            <v>6301</v>
          </cell>
          <cell r="BE273">
            <v>1.0926837009998414</v>
          </cell>
          <cell r="BG273">
            <v>0</v>
          </cell>
          <cell r="BH273">
            <v>1</v>
          </cell>
          <cell r="BO273">
            <v>166575</v>
          </cell>
          <cell r="BP273">
            <v>-561789.60467903</v>
          </cell>
          <cell r="BR273">
            <v>-127042.48566932231</v>
          </cell>
          <cell r="BS273">
            <v>1109415</v>
          </cell>
          <cell r="BT273">
            <v>399076</v>
          </cell>
          <cell r="BU273">
            <v>905475.307138261</v>
          </cell>
          <cell r="BV273">
            <v>41384.80129070485</v>
          </cell>
          <cell r="BW273">
            <v>80168.54506648163</v>
          </cell>
          <cell r="BX273">
            <v>432683.95358545834</v>
          </cell>
          <cell r="BY273">
            <v>714318.2047305912</v>
          </cell>
          <cell r="BZ273">
            <v>1333112.8678891251</v>
          </cell>
          <cell r="CA273">
            <v>405710.0888038961</v>
          </cell>
          <cell r="CC273">
            <v>-91472.68700469522</v>
          </cell>
          <cell r="CF273">
            <v>0</v>
          </cell>
          <cell r="CG273">
            <v>2843667.7846322875</v>
          </cell>
          <cell r="CH273">
            <v>-1535689</v>
          </cell>
          <cell r="CI273">
            <v>178491.72720000002</v>
          </cell>
          <cell r="CJ273">
            <v>24646731.086535793</v>
          </cell>
        </row>
        <row r="274">
          <cell r="B274" t="str">
            <v>Vaala</v>
          </cell>
          <cell r="C274">
            <v>3040</v>
          </cell>
          <cell r="Q274">
            <v>136</v>
          </cell>
          <cell r="R274">
            <v>20</v>
          </cell>
          <cell r="S274">
            <v>170</v>
          </cell>
          <cell r="T274">
            <v>100</v>
          </cell>
          <cell r="U274">
            <v>104</v>
          </cell>
          <cell r="V274">
            <v>1517</v>
          </cell>
          <cell r="W274">
            <v>520</v>
          </cell>
          <cell r="X274">
            <v>336</v>
          </cell>
          <cell r="Y274">
            <v>137</v>
          </cell>
          <cell r="AE274">
            <v>1.7355287962841688</v>
          </cell>
          <cell r="AF274">
            <v>6091308.985968842</v>
          </cell>
          <cell r="AJ274">
            <v>207</v>
          </cell>
          <cell r="AK274">
            <v>1200</v>
          </cell>
          <cell r="AM274">
            <v>24</v>
          </cell>
          <cell r="AN274">
            <v>0.007894736842105263</v>
          </cell>
          <cell r="AP274">
            <v>0</v>
          </cell>
          <cell r="AQ274">
            <v>4</v>
          </cell>
          <cell r="AS274">
            <v>3</v>
          </cell>
          <cell r="AT274">
            <v>91</v>
          </cell>
          <cell r="AU274">
            <v>1302.11</v>
          </cell>
          <cell r="AV274">
            <v>2.334672185913633</v>
          </cell>
          <cell r="AX274">
            <v>86</v>
          </cell>
          <cell r="AY274">
            <v>715</v>
          </cell>
          <cell r="AZ274">
            <v>0.12027972027972028</v>
          </cell>
          <cell r="BB274">
            <v>1.445366</v>
          </cell>
          <cell r="BC274">
            <v>890</v>
          </cell>
          <cell r="BD274">
            <v>948</v>
          </cell>
          <cell r="BE274">
            <v>0.9388185654008439</v>
          </cell>
          <cell r="BG274">
            <v>0</v>
          </cell>
          <cell r="BH274">
            <v>0</v>
          </cell>
          <cell r="BO274">
            <v>87467</v>
          </cell>
          <cell r="BP274">
            <v>-146832.32410608005</v>
          </cell>
          <cell r="BR274">
            <v>-70951.2395362258</v>
          </cell>
          <cell r="BS274">
            <v>310888</v>
          </cell>
          <cell r="BT274">
            <v>92189</v>
          </cell>
          <cell r="BU274">
            <v>250966.4378107918</v>
          </cell>
          <cell r="BV274">
            <v>15001.394378429974</v>
          </cell>
          <cell r="BW274">
            <v>44539.947269726195</v>
          </cell>
          <cell r="BX274">
            <v>126757.85397782503</v>
          </cell>
          <cell r="BY274">
            <v>154052.91971320764</v>
          </cell>
          <cell r="BZ274">
            <v>270595.83848855575</v>
          </cell>
          <cell r="CA274">
            <v>75512.61194520385</v>
          </cell>
          <cell r="CC274">
            <v>703.881111150291</v>
          </cell>
          <cell r="CF274">
            <v>0</v>
          </cell>
          <cell r="CG274">
            <v>2730248.362567442</v>
          </cell>
          <cell r="CH274">
            <v>40393</v>
          </cell>
          <cell r="CI274">
            <v>16930.992000000002</v>
          </cell>
          <cell r="CJ274">
            <v>13060533.214111593</v>
          </cell>
        </row>
        <row r="275">
          <cell r="B275" t="str">
            <v>Vaasa</v>
          </cell>
          <cell r="C275">
            <v>67620</v>
          </cell>
          <cell r="Q275">
            <v>4352</v>
          </cell>
          <cell r="R275">
            <v>758</v>
          </cell>
          <cell r="S275">
            <v>4308</v>
          </cell>
          <cell r="T275">
            <v>2083</v>
          </cell>
          <cell r="U275">
            <v>2081</v>
          </cell>
          <cell r="V275">
            <v>41152</v>
          </cell>
          <cell r="W275">
            <v>6920</v>
          </cell>
          <cell r="X275">
            <v>4232</v>
          </cell>
          <cell r="Y275">
            <v>1734</v>
          </cell>
          <cell r="AE275">
            <v>0.9066496203259105</v>
          </cell>
          <cell r="AF275">
            <v>70781518.06779253</v>
          </cell>
          <cell r="AJ275">
            <v>3898</v>
          </cell>
          <cell r="AK275">
            <v>33085</v>
          </cell>
          <cell r="AM275">
            <v>5453</v>
          </cell>
          <cell r="AN275">
            <v>0.08064182194616977</v>
          </cell>
          <cell r="AP275">
            <v>1</v>
          </cell>
          <cell r="AQ275">
            <v>15416</v>
          </cell>
          <cell r="AS275">
            <v>0</v>
          </cell>
          <cell r="AT275">
            <v>0</v>
          </cell>
          <cell r="AU275">
            <v>364.55</v>
          </cell>
          <cell r="AV275">
            <v>185.48895899053628</v>
          </cell>
          <cell r="AX275">
            <v>2730</v>
          </cell>
          <cell r="AY275">
            <v>20747</v>
          </cell>
          <cell r="AZ275">
            <v>0.13158528943943704</v>
          </cell>
          <cell r="BB275">
            <v>0</v>
          </cell>
          <cell r="BC275">
            <v>36638</v>
          </cell>
          <cell r="BD275">
            <v>29014</v>
          </cell>
          <cell r="BE275">
            <v>1.262769697387468</v>
          </cell>
          <cell r="BG275">
            <v>0</v>
          </cell>
          <cell r="BH275">
            <v>9</v>
          </cell>
          <cell r="BO275">
            <v>-766334</v>
          </cell>
          <cell r="BP275">
            <v>-3896598.8859130163</v>
          </cell>
          <cell r="BR275">
            <v>274345.0710465126</v>
          </cell>
          <cell r="BS275">
            <v>4274447</v>
          </cell>
          <cell r="BT275">
            <v>1565331</v>
          </cell>
          <cell r="BU275">
            <v>3626619.6572058755</v>
          </cell>
          <cell r="BV275">
            <v>138381.79957621533</v>
          </cell>
          <cell r="BW275">
            <v>123045.09646081526</v>
          </cell>
          <cell r="BX275">
            <v>1613817.4548447337</v>
          </cell>
          <cell r="BY275">
            <v>3371237.1497896183</v>
          </cell>
          <cell r="BZ275">
            <v>4725068.448890915</v>
          </cell>
          <cell r="CA275">
            <v>1837727.4642141988</v>
          </cell>
          <cell r="CC275">
            <v>-840885.2810073787</v>
          </cell>
          <cell r="CF275">
            <v>0</v>
          </cell>
          <cell r="CG275">
            <v>-3847527.400301502</v>
          </cell>
          <cell r="CH275">
            <v>22086207</v>
          </cell>
          <cell r="CI275">
            <v>-3817791.5266079996</v>
          </cell>
          <cell r="CJ275">
            <v>103672403.0359603</v>
          </cell>
        </row>
        <row r="276">
          <cell r="B276" t="str">
            <v>Valkeakoski</v>
          </cell>
          <cell r="C276">
            <v>21346</v>
          </cell>
          <cell r="Q276">
            <v>1307</v>
          </cell>
          <cell r="R276">
            <v>272</v>
          </cell>
          <cell r="S276">
            <v>1480</v>
          </cell>
          <cell r="T276">
            <v>691</v>
          </cell>
          <cell r="U276">
            <v>754</v>
          </cell>
          <cell r="V276">
            <v>11539</v>
          </cell>
          <cell r="W276">
            <v>3067</v>
          </cell>
          <cell r="X276">
            <v>1542</v>
          </cell>
          <cell r="Y276">
            <v>694</v>
          </cell>
          <cell r="AE276">
            <v>1.038808244772939</v>
          </cell>
          <cell r="AF276">
            <v>25601010.94745357</v>
          </cell>
          <cell r="AJ276">
            <v>1266</v>
          </cell>
          <cell r="AK276">
            <v>9361</v>
          </cell>
          <cell r="AM276">
            <v>742</v>
          </cell>
          <cell r="AN276">
            <v>0.03476061088728567</v>
          </cell>
          <cell r="AP276">
            <v>0</v>
          </cell>
          <cell r="AQ276">
            <v>45</v>
          </cell>
          <cell r="AS276">
            <v>0</v>
          </cell>
          <cell r="AT276">
            <v>0</v>
          </cell>
          <cell r="AU276">
            <v>271.92</v>
          </cell>
          <cell r="AV276">
            <v>78.50102971462195</v>
          </cell>
          <cell r="AX276">
            <v>628</v>
          </cell>
          <cell r="AY276">
            <v>6496</v>
          </cell>
          <cell r="AZ276">
            <v>0.09667487684729065</v>
          </cell>
          <cell r="BB276">
            <v>0</v>
          </cell>
          <cell r="BC276">
            <v>6859</v>
          </cell>
          <cell r="BD276">
            <v>7992</v>
          </cell>
          <cell r="BE276">
            <v>0.8582332332332332</v>
          </cell>
          <cell r="BG276">
            <v>0</v>
          </cell>
          <cell r="BH276">
            <v>0</v>
          </cell>
          <cell r="BO276">
            <v>606941</v>
          </cell>
          <cell r="BP276">
            <v>-1169152.102945047</v>
          </cell>
          <cell r="BR276">
            <v>29654.960622604936</v>
          </cell>
          <cell r="BS276">
            <v>1300662</v>
          </cell>
          <cell r="BT276">
            <v>441444</v>
          </cell>
          <cell r="BU276">
            <v>804355.6399916415</v>
          </cell>
          <cell r="BV276">
            <v>27221.020783908443</v>
          </cell>
          <cell r="BW276">
            <v>143785.4359805037</v>
          </cell>
          <cell r="BX276">
            <v>492082.1333048082</v>
          </cell>
          <cell r="BY276">
            <v>907246.1630341989</v>
          </cell>
          <cell r="BZ276">
            <v>1486362.2494838221</v>
          </cell>
          <cell r="CA276">
            <v>409666.72623455676</v>
          </cell>
          <cell r="CC276">
            <v>113355.31144835742</v>
          </cell>
          <cell r="CF276">
            <v>0</v>
          </cell>
          <cell r="CG276">
            <v>3550081.827062276</v>
          </cell>
          <cell r="CH276">
            <v>282649</v>
          </cell>
          <cell r="CI276">
            <v>33536.38799999998</v>
          </cell>
          <cell r="CJ276">
            <v>36300046.69686069</v>
          </cell>
        </row>
        <row r="277">
          <cell r="B277" t="str">
            <v>Valtimo</v>
          </cell>
          <cell r="C277">
            <v>2245</v>
          </cell>
          <cell r="Q277">
            <v>92</v>
          </cell>
          <cell r="R277">
            <v>17</v>
          </cell>
          <cell r="S277">
            <v>130</v>
          </cell>
          <cell r="T277">
            <v>61</v>
          </cell>
          <cell r="U277">
            <v>51</v>
          </cell>
          <cell r="V277">
            <v>1160</v>
          </cell>
          <cell r="W277">
            <v>394</v>
          </cell>
          <cell r="X277">
            <v>221</v>
          </cell>
          <cell r="Y277">
            <v>119</v>
          </cell>
          <cell r="AE277">
            <v>1.9394220769756423</v>
          </cell>
          <cell r="AF277">
            <v>5026826.578841396</v>
          </cell>
          <cell r="AJ277">
            <v>142</v>
          </cell>
          <cell r="AK277">
            <v>932</v>
          </cell>
          <cell r="AM277">
            <v>23</v>
          </cell>
          <cell r="AN277">
            <v>0.010244988864142539</v>
          </cell>
          <cell r="AP277">
            <v>0</v>
          </cell>
          <cell r="AQ277">
            <v>2</v>
          </cell>
          <cell r="AS277">
            <v>0</v>
          </cell>
          <cell r="AT277">
            <v>0</v>
          </cell>
          <cell r="AU277">
            <v>800.31</v>
          </cell>
          <cell r="AV277">
            <v>2.8051629993377567</v>
          </cell>
          <cell r="AX277">
            <v>78</v>
          </cell>
          <cell r="AY277">
            <v>555</v>
          </cell>
          <cell r="AZ277">
            <v>0.14054054054054055</v>
          </cell>
          <cell r="BB277">
            <v>1.102483</v>
          </cell>
          <cell r="BC277">
            <v>645</v>
          </cell>
          <cell r="BD277">
            <v>764</v>
          </cell>
          <cell r="BE277">
            <v>0.8442408376963351</v>
          </cell>
          <cell r="BG277">
            <v>0</v>
          </cell>
          <cell r="BH277">
            <v>0</v>
          </cell>
          <cell r="BO277">
            <v>189818</v>
          </cell>
          <cell r="BP277">
            <v>-39710.06738358283</v>
          </cell>
          <cell r="BR277">
            <v>96380.14033571817</v>
          </cell>
          <cell r="BS277">
            <v>238421</v>
          </cell>
          <cell r="BT277">
            <v>73261</v>
          </cell>
          <cell r="BU277">
            <v>199069.2625320524</v>
          </cell>
          <cell r="BV277">
            <v>12189.992792026218</v>
          </cell>
          <cell r="BW277">
            <v>21380.662376640852</v>
          </cell>
          <cell r="BX277">
            <v>101836.40632784022</v>
          </cell>
          <cell r="BY277">
            <v>121481.66735531342</v>
          </cell>
          <cell r="BZ277">
            <v>216660.2640097254</v>
          </cell>
          <cell r="CA277">
            <v>68195.66622583904</v>
          </cell>
          <cell r="CC277">
            <v>-11479.462491248822</v>
          </cell>
          <cell r="CF277">
            <v>0</v>
          </cell>
          <cell r="CG277">
            <v>2008547.6823009523</v>
          </cell>
          <cell r="CH277">
            <v>-509658</v>
          </cell>
          <cell r="CI277">
            <v>18298.495200000005</v>
          </cell>
          <cell r="CJ277">
            <v>9595346.507082166</v>
          </cell>
        </row>
        <row r="278">
          <cell r="B278" t="str">
            <v>Vantaa</v>
          </cell>
          <cell r="C278">
            <v>219341</v>
          </cell>
          <cell r="Q278">
            <v>16018</v>
          </cell>
          <cell r="R278">
            <v>2758</v>
          </cell>
          <cell r="S278">
            <v>15717</v>
          </cell>
          <cell r="T278">
            <v>7215</v>
          </cell>
          <cell r="U278">
            <v>7133</v>
          </cell>
          <cell r="V278">
            <v>137676</v>
          </cell>
          <cell r="W278">
            <v>20442</v>
          </cell>
          <cell r="X278">
            <v>9687</v>
          </cell>
          <cell r="Y278">
            <v>2695</v>
          </cell>
          <cell r="AE278">
            <v>0.730569428034003</v>
          </cell>
          <cell r="AF278">
            <v>185006307.79654944</v>
          </cell>
          <cell r="AJ278">
            <v>13758</v>
          </cell>
          <cell r="AK278">
            <v>112681</v>
          </cell>
          <cell r="AM278">
            <v>36447</v>
          </cell>
          <cell r="AN278">
            <v>0.16616592429140015</v>
          </cell>
          <cell r="AP278">
            <v>1</v>
          </cell>
          <cell r="AQ278">
            <v>5631</v>
          </cell>
          <cell r="AS278">
            <v>0</v>
          </cell>
          <cell r="AT278">
            <v>0</v>
          </cell>
          <cell r="AU278">
            <v>238.37</v>
          </cell>
          <cell r="AV278">
            <v>920.1703234467425</v>
          </cell>
          <cell r="AX278">
            <v>17549</v>
          </cell>
          <cell r="AY278">
            <v>79291</v>
          </cell>
          <cell r="AZ278">
            <v>0.22132398380648496</v>
          </cell>
          <cell r="BB278">
            <v>0</v>
          </cell>
          <cell r="BC278">
            <v>109779</v>
          </cell>
          <cell r="BD278">
            <v>100374</v>
          </cell>
          <cell r="BE278">
            <v>1.0936995636320164</v>
          </cell>
          <cell r="BG278">
            <v>0</v>
          </cell>
          <cell r="BH278">
            <v>22</v>
          </cell>
          <cell r="BO278">
            <v>-3024032</v>
          </cell>
          <cell r="BP278">
            <v>-24769896.360437836</v>
          </cell>
          <cell r="BR278">
            <v>-133128.08959154785</v>
          </cell>
          <cell r="BS278">
            <v>10598953</v>
          </cell>
          <cell r="BT278">
            <v>4100799</v>
          </cell>
          <cell r="BU278">
            <v>9211292.593758624</v>
          </cell>
          <cell r="BV278">
            <v>227178.49044565213</v>
          </cell>
          <cell r="BW278">
            <v>82298.47186307986</v>
          </cell>
          <cell r="BX278">
            <v>3932399.72004996</v>
          </cell>
          <cell r="BY278">
            <v>9755745.8127085</v>
          </cell>
          <cell r="BZ278">
            <v>13693210.390970083</v>
          </cell>
          <cell r="CA278">
            <v>4847253.448079878</v>
          </cell>
          <cell r="CC278">
            <v>-536734.7048054747</v>
          </cell>
          <cell r="CF278">
            <v>0</v>
          </cell>
          <cell r="CG278">
            <v>-41649402.5241368</v>
          </cell>
          <cell r="CH278">
            <v>16637408</v>
          </cell>
          <cell r="CI278">
            <v>-6175880.182704</v>
          </cell>
          <cell r="CJ278">
            <v>173727229.93367362</v>
          </cell>
        </row>
        <row r="279">
          <cell r="B279" t="str">
            <v>Varkaus</v>
          </cell>
          <cell r="C279">
            <v>21468</v>
          </cell>
          <cell r="Q279">
            <v>958</v>
          </cell>
          <cell r="R279">
            <v>211</v>
          </cell>
          <cell r="S279">
            <v>1192</v>
          </cell>
          <cell r="T279">
            <v>601</v>
          </cell>
          <cell r="U279">
            <v>705</v>
          </cell>
          <cell r="V279">
            <v>11961</v>
          </cell>
          <cell r="W279">
            <v>3161</v>
          </cell>
          <cell r="X279">
            <v>1875</v>
          </cell>
          <cell r="Y279">
            <v>804</v>
          </cell>
          <cell r="AE279">
            <v>1.4701116748378857</v>
          </cell>
          <cell r="AF279">
            <v>36437379.469915144</v>
          </cell>
          <cell r="AJ279">
            <v>1611</v>
          </cell>
          <cell r="AK279">
            <v>9338</v>
          </cell>
          <cell r="AM279">
            <v>658</v>
          </cell>
          <cell r="AN279">
            <v>0.030650270169554687</v>
          </cell>
          <cell r="AP279">
            <v>0</v>
          </cell>
          <cell r="AQ279">
            <v>53</v>
          </cell>
          <cell r="AS279">
            <v>0</v>
          </cell>
          <cell r="AT279">
            <v>0</v>
          </cell>
          <cell r="AU279">
            <v>385.64</v>
          </cell>
          <cell r="AV279">
            <v>55.66849911834872</v>
          </cell>
          <cell r="AX279">
            <v>800</v>
          </cell>
          <cell r="AY279">
            <v>5991</v>
          </cell>
          <cell r="AZ279">
            <v>0.13353363378400934</v>
          </cell>
          <cell r="BB279">
            <v>0</v>
          </cell>
          <cell r="BC279">
            <v>8244</v>
          </cell>
          <cell r="BD279">
            <v>7348</v>
          </cell>
          <cell r="BE279">
            <v>1.1219379422972238</v>
          </cell>
          <cell r="BG279">
            <v>0</v>
          </cell>
          <cell r="BH279">
            <v>0</v>
          </cell>
          <cell r="BO279">
            <v>496889</v>
          </cell>
          <cell r="BP279">
            <v>-1162692.8035651597</v>
          </cell>
          <cell r="BR279">
            <v>-27351.97135592252</v>
          </cell>
          <cell r="BS279">
            <v>1653793</v>
          </cell>
          <cell r="BT279">
            <v>512148</v>
          </cell>
          <cell r="BU279">
            <v>1193037.444890245</v>
          </cell>
          <cell r="BV279">
            <v>56295.40430510851</v>
          </cell>
          <cell r="BW279">
            <v>159674.2018735389</v>
          </cell>
          <cell r="BX279">
            <v>682568.9884026675</v>
          </cell>
          <cell r="BY279">
            <v>970869.2276908858</v>
          </cell>
          <cell r="BZ279">
            <v>1570206.396035505</v>
          </cell>
          <cell r="CA279">
            <v>455376.49303466274</v>
          </cell>
          <cell r="CC279">
            <v>208764.35289750661</v>
          </cell>
          <cell r="CF279">
            <v>0</v>
          </cell>
          <cell r="CG279">
            <v>7800986.761692527</v>
          </cell>
          <cell r="CH279">
            <v>-2048421</v>
          </cell>
          <cell r="CI279">
            <v>79341.23328000004</v>
          </cell>
          <cell r="CJ279">
            <v>48620978.95001322</v>
          </cell>
        </row>
        <row r="280">
          <cell r="B280" t="str">
            <v>Vehmaa</v>
          </cell>
          <cell r="C280">
            <v>2277</v>
          </cell>
          <cell r="Q280">
            <v>121</v>
          </cell>
          <cell r="R280">
            <v>20</v>
          </cell>
          <cell r="S280">
            <v>135</v>
          </cell>
          <cell r="T280">
            <v>62</v>
          </cell>
          <cell r="U280">
            <v>83</v>
          </cell>
          <cell r="V280">
            <v>1226</v>
          </cell>
          <cell r="W280">
            <v>339</v>
          </cell>
          <cell r="X280">
            <v>189</v>
          </cell>
          <cell r="Y280">
            <v>102</v>
          </cell>
          <cell r="AE280">
            <v>1.1141199382725566</v>
          </cell>
          <cell r="AF280">
            <v>2928870.6998440963</v>
          </cell>
          <cell r="AJ280">
            <v>103</v>
          </cell>
          <cell r="AK280">
            <v>1096</v>
          </cell>
          <cell r="AM280">
            <v>40</v>
          </cell>
          <cell r="AN280">
            <v>0.01756697408871322</v>
          </cell>
          <cell r="AP280">
            <v>0</v>
          </cell>
          <cell r="AQ280">
            <v>17</v>
          </cell>
          <cell r="AS280">
            <v>0</v>
          </cell>
          <cell r="AT280">
            <v>0</v>
          </cell>
          <cell r="AU280">
            <v>188.78</v>
          </cell>
          <cell r="AV280">
            <v>12.061659074054456</v>
          </cell>
          <cell r="AX280">
            <v>110</v>
          </cell>
          <cell r="AY280">
            <v>650</v>
          </cell>
          <cell r="AZ280">
            <v>0.16923076923076924</v>
          </cell>
          <cell r="BB280">
            <v>0</v>
          </cell>
          <cell r="BC280">
            <v>719</v>
          </cell>
          <cell r="BD280">
            <v>945</v>
          </cell>
          <cell r="BE280">
            <v>0.7608465608465609</v>
          </cell>
          <cell r="BG280">
            <v>0</v>
          </cell>
          <cell r="BH280">
            <v>0</v>
          </cell>
          <cell r="BO280">
            <v>-27273</v>
          </cell>
          <cell r="BP280">
            <v>-97331.52568477618</v>
          </cell>
          <cell r="BR280">
            <v>4954.212569518015</v>
          </cell>
          <cell r="BS280">
            <v>248075</v>
          </cell>
          <cell r="BT280">
            <v>85184</v>
          </cell>
          <cell r="BU280">
            <v>189146.4491313759</v>
          </cell>
          <cell r="BV280">
            <v>8965.572928964224</v>
          </cell>
          <cell r="BW280">
            <v>6698.7777193360425</v>
          </cell>
          <cell r="BX280">
            <v>69879.02413088459</v>
          </cell>
          <cell r="BY280">
            <v>152070.0449183733</v>
          </cell>
          <cell r="BZ280">
            <v>249805.59383009965</v>
          </cell>
          <cell r="CA280">
            <v>73752.9668179956</v>
          </cell>
          <cell r="CC280">
            <v>-2681.9647554392523</v>
          </cell>
          <cell r="CF280">
            <v>0</v>
          </cell>
          <cell r="CG280">
            <v>1559499.0695627911</v>
          </cell>
          <cell r="CH280">
            <v>-492832</v>
          </cell>
          <cell r="CI280">
            <v>-13023.840000000004</v>
          </cell>
          <cell r="CJ280">
            <v>5272137.156320864</v>
          </cell>
        </row>
        <row r="281">
          <cell r="B281" t="str">
            <v>Vesanto</v>
          </cell>
          <cell r="C281">
            <v>2148</v>
          </cell>
          <cell r="Q281">
            <v>77</v>
          </cell>
          <cell r="R281">
            <v>14</v>
          </cell>
          <cell r="S281">
            <v>105</v>
          </cell>
          <cell r="T281">
            <v>55</v>
          </cell>
          <cell r="U281">
            <v>58</v>
          </cell>
          <cell r="V281">
            <v>1035</v>
          </cell>
          <cell r="W281">
            <v>416</v>
          </cell>
          <cell r="X281">
            <v>269</v>
          </cell>
          <cell r="Y281">
            <v>119</v>
          </cell>
          <cell r="AE281">
            <v>1.9688690310837695</v>
          </cell>
          <cell r="AF281">
            <v>4882658.242557947</v>
          </cell>
          <cell r="AJ281">
            <v>113</v>
          </cell>
          <cell r="AK281">
            <v>843</v>
          </cell>
          <cell r="AM281">
            <v>30</v>
          </cell>
          <cell r="AN281">
            <v>0.013966480446927373</v>
          </cell>
          <cell r="AP281">
            <v>0</v>
          </cell>
          <cell r="AQ281">
            <v>4</v>
          </cell>
          <cell r="AS281">
            <v>0</v>
          </cell>
          <cell r="AT281">
            <v>0</v>
          </cell>
          <cell r="AU281">
            <v>422.62</v>
          </cell>
          <cell r="AV281">
            <v>5.0825800955941505</v>
          </cell>
          <cell r="AX281">
            <v>92</v>
          </cell>
          <cell r="AY281">
            <v>522</v>
          </cell>
          <cell r="AZ281">
            <v>0.17624521072796934</v>
          </cell>
          <cell r="BB281">
            <v>0.806583</v>
          </cell>
          <cell r="BC281">
            <v>592</v>
          </cell>
          <cell r="BD281">
            <v>688</v>
          </cell>
          <cell r="BE281">
            <v>0.8604651162790697</v>
          </cell>
          <cell r="BG281">
            <v>0</v>
          </cell>
          <cell r="BH281">
            <v>0</v>
          </cell>
          <cell r="BO281">
            <v>-66078</v>
          </cell>
          <cell r="BP281">
            <v>-59519.21025621055</v>
          </cell>
          <cell r="BR281">
            <v>186918.53762630746</v>
          </cell>
          <cell r="BS281">
            <v>272212</v>
          </cell>
          <cell r="BT281">
            <v>80979</v>
          </cell>
          <cell r="BU281">
            <v>222117.1668681534</v>
          </cell>
          <cell r="BV281">
            <v>13393.678597821072</v>
          </cell>
          <cell r="BW281">
            <v>24441.04425130178</v>
          </cell>
          <cell r="BX281">
            <v>105814.7538803817</v>
          </cell>
          <cell r="BY281">
            <v>121929.47807716508</v>
          </cell>
          <cell r="BZ281">
            <v>201205.73777891742</v>
          </cell>
          <cell r="CA281">
            <v>64741.53751084909</v>
          </cell>
          <cell r="CC281">
            <v>-6743.0523239666945</v>
          </cell>
          <cell r="CF281">
            <v>0</v>
          </cell>
          <cell r="CG281">
            <v>2403397.1428076196</v>
          </cell>
          <cell r="CH281">
            <v>-23562</v>
          </cell>
          <cell r="CI281">
            <v>122945.04960000001</v>
          </cell>
          <cell r="CJ281">
            <v>9696712.371158153</v>
          </cell>
        </row>
        <row r="282">
          <cell r="B282" t="str">
            <v>Vesilahti</v>
          </cell>
          <cell r="C282">
            <v>4462</v>
          </cell>
          <cell r="Q282">
            <v>329</v>
          </cell>
          <cell r="R282">
            <v>64</v>
          </cell>
          <cell r="S282">
            <v>436</v>
          </cell>
          <cell r="T282">
            <v>236</v>
          </cell>
          <cell r="U282">
            <v>187</v>
          </cell>
          <cell r="V282">
            <v>2444</v>
          </cell>
          <cell r="W282">
            <v>416</v>
          </cell>
          <cell r="X282">
            <v>242</v>
          </cell>
          <cell r="Y282">
            <v>108</v>
          </cell>
          <cell r="AE282">
            <v>0.731626429892817</v>
          </cell>
          <cell r="AF282">
            <v>3768982.9623087356</v>
          </cell>
          <cell r="AJ282">
            <v>248</v>
          </cell>
          <cell r="AK282">
            <v>2113</v>
          </cell>
          <cell r="AM282">
            <v>71</v>
          </cell>
          <cell r="AN282">
            <v>0.01591214701927387</v>
          </cell>
          <cell r="AP282">
            <v>0</v>
          </cell>
          <cell r="AQ282">
            <v>14</v>
          </cell>
          <cell r="AS282">
            <v>0</v>
          </cell>
          <cell r="AT282">
            <v>0</v>
          </cell>
          <cell r="AU282">
            <v>300.93</v>
          </cell>
          <cell r="AV282">
            <v>14.827368491011198</v>
          </cell>
          <cell r="AX282">
            <v>132</v>
          </cell>
          <cell r="AY282">
            <v>1584</v>
          </cell>
          <cell r="AZ282">
            <v>0.08333333333333333</v>
          </cell>
          <cell r="BB282">
            <v>0</v>
          </cell>
          <cell r="BC282">
            <v>869</v>
          </cell>
          <cell r="BD282">
            <v>1856</v>
          </cell>
          <cell r="BE282">
            <v>0.4682112068965517</v>
          </cell>
          <cell r="BG282">
            <v>0</v>
          </cell>
          <cell r="BH282">
            <v>0</v>
          </cell>
          <cell r="BO282">
            <v>7844</v>
          </cell>
          <cell r="BP282">
            <v>-75190.61332994008</v>
          </cell>
          <cell r="BR282">
            <v>-17408.788966968656</v>
          </cell>
          <cell r="BS282">
            <v>372593</v>
          </cell>
          <cell r="BT282">
            <v>113630</v>
          </cell>
          <cell r="BU282">
            <v>247453.05399288182</v>
          </cell>
          <cell r="BV282">
            <v>4791.849889109826</v>
          </cell>
          <cell r="BW282">
            <v>24729.80966282126</v>
          </cell>
          <cell r="BX282">
            <v>87174.84135904237</v>
          </cell>
          <cell r="BY282">
            <v>227204.16309526682</v>
          </cell>
          <cell r="BZ282">
            <v>331634.24889975326</v>
          </cell>
          <cell r="CA282">
            <v>90740.24528226476</v>
          </cell>
          <cell r="CC282">
            <v>12771.239554456046</v>
          </cell>
          <cell r="CF282">
            <v>0</v>
          </cell>
          <cell r="CG282">
            <v>2010655.5603013965</v>
          </cell>
          <cell r="CH282">
            <v>-912265</v>
          </cell>
          <cell r="CI282">
            <v>-28261.732799999998</v>
          </cell>
          <cell r="CJ282">
            <v>7536418.120572569</v>
          </cell>
        </row>
        <row r="283">
          <cell r="B283" t="str">
            <v>Veteli</v>
          </cell>
          <cell r="C283">
            <v>3259</v>
          </cell>
          <cell r="Q283">
            <v>190</v>
          </cell>
          <cell r="R283">
            <v>36</v>
          </cell>
          <cell r="S283">
            <v>223</v>
          </cell>
          <cell r="T283">
            <v>104</v>
          </cell>
          <cell r="U283">
            <v>100</v>
          </cell>
          <cell r="V283">
            <v>1727</v>
          </cell>
          <cell r="W283">
            <v>456</v>
          </cell>
          <cell r="X283">
            <v>307</v>
          </cell>
          <cell r="Y283">
            <v>116</v>
          </cell>
          <cell r="AE283">
            <v>1.2904591060020667</v>
          </cell>
          <cell r="AF283">
            <v>4855498.556635713</v>
          </cell>
          <cell r="AJ283">
            <v>129</v>
          </cell>
          <cell r="AK283">
            <v>1512</v>
          </cell>
          <cell r="AM283">
            <v>77</v>
          </cell>
          <cell r="AN283">
            <v>0.023626879410862226</v>
          </cell>
          <cell r="AP283">
            <v>0</v>
          </cell>
          <cell r="AQ283">
            <v>51</v>
          </cell>
          <cell r="AS283">
            <v>0</v>
          </cell>
          <cell r="AT283">
            <v>0</v>
          </cell>
          <cell r="AU283">
            <v>502.34</v>
          </cell>
          <cell r="AV283">
            <v>6.4876378548393525</v>
          </cell>
          <cell r="AX283">
            <v>104</v>
          </cell>
          <cell r="AY283">
            <v>883</v>
          </cell>
          <cell r="AZ283">
            <v>0.11778029445073612</v>
          </cell>
          <cell r="BB283">
            <v>0.198866</v>
          </cell>
          <cell r="BC283">
            <v>1097</v>
          </cell>
          <cell r="BD283">
            <v>1338</v>
          </cell>
          <cell r="BE283">
            <v>0.819880418535127</v>
          </cell>
          <cell r="BG283">
            <v>0</v>
          </cell>
          <cell r="BH283">
            <v>0</v>
          </cell>
          <cell r="BO283">
            <v>-2352</v>
          </cell>
          <cell r="BP283">
            <v>-57746.776778209314</v>
          </cell>
          <cell r="BR283">
            <v>96922.8365674261</v>
          </cell>
          <cell r="BS283">
            <v>317973</v>
          </cell>
          <cell r="BT283">
            <v>108817</v>
          </cell>
          <cell r="BU283">
            <v>294373.6014908999</v>
          </cell>
          <cell r="BV283">
            <v>16327.450232480376</v>
          </cell>
          <cell r="BW283">
            <v>23733.81038234982</v>
          </cell>
          <cell r="BX283">
            <v>124141.35144134986</v>
          </cell>
          <cell r="BY283">
            <v>210098.3103882597</v>
          </cell>
          <cell r="BZ283">
            <v>352062.1337239467</v>
          </cell>
          <cell r="CA283">
            <v>99079.52733505667</v>
          </cell>
          <cell r="CC283">
            <v>-21589.971063933</v>
          </cell>
          <cell r="CF283">
            <v>0</v>
          </cell>
          <cell r="CG283">
            <v>2482955.6648363625</v>
          </cell>
          <cell r="CH283">
            <v>196548</v>
          </cell>
          <cell r="CI283">
            <v>6511.919999999998</v>
          </cell>
          <cell r="CJ283">
            <v>9896912.055141171</v>
          </cell>
        </row>
        <row r="284">
          <cell r="B284" t="str">
            <v>Vieremä</v>
          </cell>
          <cell r="C284">
            <v>3721</v>
          </cell>
          <cell r="Q284">
            <v>225</v>
          </cell>
          <cell r="R284">
            <v>49</v>
          </cell>
          <cell r="S284">
            <v>219</v>
          </cell>
          <cell r="T284">
            <v>127</v>
          </cell>
          <cell r="U284">
            <v>120</v>
          </cell>
          <cell r="V284">
            <v>2047</v>
          </cell>
          <cell r="W284">
            <v>504</v>
          </cell>
          <cell r="X284">
            <v>298</v>
          </cell>
          <cell r="Y284">
            <v>132</v>
          </cell>
          <cell r="AE284">
            <v>1.515672122203027</v>
          </cell>
          <cell r="AF284">
            <v>6511336.728054313</v>
          </cell>
          <cell r="AJ284">
            <v>198</v>
          </cell>
          <cell r="AK284">
            <v>1716</v>
          </cell>
          <cell r="AM284">
            <v>89</v>
          </cell>
          <cell r="AN284">
            <v>0.02391830153184628</v>
          </cell>
          <cell r="AP284">
            <v>0</v>
          </cell>
          <cell r="AQ284">
            <v>3</v>
          </cell>
          <cell r="AS284">
            <v>0</v>
          </cell>
          <cell r="AT284">
            <v>0</v>
          </cell>
          <cell r="AU284">
            <v>925.24</v>
          </cell>
          <cell r="AV284">
            <v>4.021659245168821</v>
          </cell>
          <cell r="AX284">
            <v>160</v>
          </cell>
          <cell r="AY284">
            <v>1074</v>
          </cell>
          <cell r="AZ284">
            <v>0.148975791433892</v>
          </cell>
          <cell r="BB284">
            <v>0.186616</v>
          </cell>
          <cell r="BC284">
            <v>1847</v>
          </cell>
          <cell r="BD284">
            <v>1461</v>
          </cell>
          <cell r="BE284">
            <v>1.2642026009582479</v>
          </cell>
          <cell r="BG284">
            <v>0</v>
          </cell>
          <cell r="BH284">
            <v>0</v>
          </cell>
          <cell r="BO284">
            <v>81614</v>
          </cell>
          <cell r="BP284">
            <v>-54402.65260107073</v>
          </cell>
          <cell r="BR284">
            <v>104347.35000475124</v>
          </cell>
          <cell r="BS284">
            <v>384706</v>
          </cell>
          <cell r="BT284">
            <v>121762</v>
          </cell>
          <cell r="BU284">
            <v>310293.88668585266</v>
          </cell>
          <cell r="BV284">
            <v>16652.30352597964</v>
          </cell>
          <cell r="BW284">
            <v>51151.930757798465</v>
          </cell>
          <cell r="BX284">
            <v>148958.9285510253</v>
          </cell>
          <cell r="BY284">
            <v>218427.78682115505</v>
          </cell>
          <cell r="BZ284">
            <v>366883.5387637215</v>
          </cell>
          <cell r="CA284">
            <v>109056.87091837132</v>
          </cell>
          <cell r="CC284">
            <v>-60398.975403779266</v>
          </cell>
          <cell r="CF284">
            <v>0</v>
          </cell>
          <cell r="CG284">
            <v>2117277.1657980965</v>
          </cell>
          <cell r="CH284">
            <v>21504</v>
          </cell>
          <cell r="CI284">
            <v>54635.0088</v>
          </cell>
          <cell r="CJ284">
            <v>11569281.287268588</v>
          </cell>
        </row>
        <row r="285">
          <cell r="B285" t="str">
            <v>Vihti</v>
          </cell>
          <cell r="C285">
            <v>28967</v>
          </cell>
          <cell r="Q285">
            <v>2005</v>
          </cell>
          <cell r="R285">
            <v>428</v>
          </cell>
          <cell r="S285">
            <v>2438</v>
          </cell>
          <cell r="T285">
            <v>1147</v>
          </cell>
          <cell r="U285">
            <v>1173</v>
          </cell>
          <cell r="V285">
            <v>16772</v>
          </cell>
          <cell r="W285">
            <v>3202</v>
          </cell>
          <cell r="X285">
            <v>1346</v>
          </cell>
          <cell r="Y285">
            <v>456</v>
          </cell>
          <cell r="AE285">
            <v>0.7407540503810041</v>
          </cell>
          <cell r="AF285">
            <v>24773238.088270087</v>
          </cell>
          <cell r="AJ285">
            <v>1482</v>
          </cell>
          <cell r="AK285">
            <v>14741</v>
          </cell>
          <cell r="AM285">
            <v>1332</v>
          </cell>
          <cell r="AN285">
            <v>0.04598336037559982</v>
          </cell>
          <cell r="AP285">
            <v>0</v>
          </cell>
          <cell r="AQ285">
            <v>484</v>
          </cell>
          <cell r="AS285">
            <v>0</v>
          </cell>
          <cell r="AT285">
            <v>0</v>
          </cell>
          <cell r="AU285">
            <v>522.03</v>
          </cell>
          <cell r="AV285">
            <v>55.48914813324905</v>
          </cell>
          <cell r="AX285">
            <v>1563</v>
          </cell>
          <cell r="AY285">
            <v>10203</v>
          </cell>
          <cell r="AZ285">
            <v>0.15319023816524552</v>
          </cell>
          <cell r="BB285">
            <v>0</v>
          </cell>
          <cell r="BC285">
            <v>8069</v>
          </cell>
          <cell r="BD285">
            <v>13100</v>
          </cell>
          <cell r="BE285">
            <v>0.6159541984732825</v>
          </cell>
          <cell r="BG285">
            <v>0</v>
          </cell>
          <cell r="BH285">
            <v>1</v>
          </cell>
          <cell r="BO285">
            <v>-203115</v>
          </cell>
          <cell r="BP285">
            <v>-1461789.4846328646</v>
          </cell>
          <cell r="BR285">
            <v>94447.8555355221</v>
          </cell>
          <cell r="BS285">
            <v>2001890</v>
          </cell>
          <cell r="BT285">
            <v>666810</v>
          </cell>
          <cell r="BU285">
            <v>1272981.3959105464</v>
          </cell>
          <cell r="BV285">
            <v>-2804.2325492603327</v>
          </cell>
          <cell r="BW285">
            <v>-241738.51153038506</v>
          </cell>
          <cell r="BX285">
            <v>313170.3837544156</v>
          </cell>
          <cell r="BY285">
            <v>1325133.6142187256</v>
          </cell>
          <cell r="BZ285">
            <v>2049572.9673950246</v>
          </cell>
          <cell r="CA285">
            <v>606296.4218010124</v>
          </cell>
          <cell r="CC285">
            <v>111420.98224633394</v>
          </cell>
          <cell r="CF285">
            <v>0</v>
          </cell>
          <cell r="CG285">
            <v>-1803417.0423273079</v>
          </cell>
          <cell r="CH285">
            <v>-2730786</v>
          </cell>
          <cell r="CI285">
            <v>-57300.988848000066</v>
          </cell>
          <cell r="CJ285">
            <v>23274023.11765043</v>
          </cell>
        </row>
        <row r="286">
          <cell r="B286" t="str">
            <v>Viitasaari</v>
          </cell>
          <cell r="C286">
            <v>6607</v>
          </cell>
          <cell r="Q286">
            <v>286</v>
          </cell>
          <cell r="R286">
            <v>53</v>
          </cell>
          <cell r="S286">
            <v>325</v>
          </cell>
          <cell r="T286">
            <v>196</v>
          </cell>
          <cell r="U286">
            <v>211</v>
          </cell>
          <cell r="V286">
            <v>3433</v>
          </cell>
          <cell r="W286">
            <v>1080</v>
          </cell>
          <cell r="X286">
            <v>735</v>
          </cell>
          <cell r="Y286">
            <v>288</v>
          </cell>
          <cell r="AE286">
            <v>1.6189613468667838</v>
          </cell>
          <cell r="AF286">
            <v>12349404.3051741</v>
          </cell>
          <cell r="AJ286">
            <v>504</v>
          </cell>
          <cell r="AK286">
            <v>2819</v>
          </cell>
          <cell r="AM286">
            <v>73</v>
          </cell>
          <cell r="AN286">
            <v>0.011048887543514454</v>
          </cell>
          <cell r="AP286">
            <v>0</v>
          </cell>
          <cell r="AQ286">
            <v>9</v>
          </cell>
          <cell r="AS286">
            <v>0</v>
          </cell>
          <cell r="AT286">
            <v>0</v>
          </cell>
          <cell r="AU286">
            <v>1248.46</v>
          </cell>
          <cell r="AV286">
            <v>5.292119891706582</v>
          </cell>
          <cell r="AX286">
            <v>240</v>
          </cell>
          <cell r="AY286">
            <v>1596</v>
          </cell>
          <cell r="AZ286">
            <v>0.15037593984962405</v>
          </cell>
          <cell r="BB286">
            <v>1.046533</v>
          </cell>
          <cell r="BC286">
            <v>2151</v>
          </cell>
          <cell r="BD286">
            <v>2180</v>
          </cell>
          <cell r="BE286">
            <v>0.986697247706422</v>
          </cell>
          <cell r="BG286">
            <v>0</v>
          </cell>
          <cell r="BH286">
            <v>0</v>
          </cell>
          <cell r="BO286">
            <v>142346</v>
          </cell>
          <cell r="BP286">
            <v>-202217.55610594677</v>
          </cell>
          <cell r="BR286">
            <v>-29884.02446912974</v>
          </cell>
          <cell r="BS286">
            <v>657403</v>
          </cell>
          <cell r="BT286">
            <v>205740</v>
          </cell>
          <cell r="BU286">
            <v>515917.62991671666</v>
          </cell>
          <cell r="BV286">
            <v>27738.114858243203</v>
          </cell>
          <cell r="BW286">
            <v>74511.39124093392</v>
          </cell>
          <cell r="BX286">
            <v>279038.2165761009</v>
          </cell>
          <cell r="BY286">
            <v>384013.8091867772</v>
          </cell>
          <cell r="BZ286">
            <v>605953.8217100743</v>
          </cell>
          <cell r="CA286">
            <v>181857.56105457552</v>
          </cell>
          <cell r="CC286">
            <v>-16942.308781795873</v>
          </cell>
          <cell r="CF286">
            <v>0</v>
          </cell>
          <cell r="CG286">
            <v>5166430.435459046</v>
          </cell>
          <cell r="CH286">
            <v>-676448</v>
          </cell>
          <cell r="CI286">
            <v>-4399674.55728</v>
          </cell>
          <cell r="CJ286">
            <v>23547375.408372276</v>
          </cell>
        </row>
        <row r="287">
          <cell r="B287" t="str">
            <v>Vimpeli</v>
          </cell>
          <cell r="C287">
            <v>3025</v>
          </cell>
          <cell r="Q287">
            <v>157</v>
          </cell>
          <cell r="R287">
            <v>36</v>
          </cell>
          <cell r="S287">
            <v>217</v>
          </cell>
          <cell r="T287">
            <v>104</v>
          </cell>
          <cell r="U287">
            <v>108</v>
          </cell>
          <cell r="V287">
            <v>1616</v>
          </cell>
          <cell r="W287">
            <v>404</v>
          </cell>
          <cell r="X287">
            <v>259</v>
          </cell>
          <cell r="Y287">
            <v>124</v>
          </cell>
          <cell r="AE287">
            <v>1.307222572059643</v>
          </cell>
          <cell r="AF287">
            <v>4565413.72026306</v>
          </cell>
          <cell r="AJ287">
            <v>136</v>
          </cell>
          <cell r="AK287">
            <v>1352</v>
          </cell>
          <cell r="AM287">
            <v>19</v>
          </cell>
          <cell r="AN287">
            <v>0.00628099173553719</v>
          </cell>
          <cell r="AP287">
            <v>0</v>
          </cell>
          <cell r="AQ287">
            <v>4</v>
          </cell>
          <cell r="AS287">
            <v>0</v>
          </cell>
          <cell r="AT287">
            <v>0</v>
          </cell>
          <cell r="AU287">
            <v>287.32</v>
          </cell>
          <cell r="AV287">
            <v>10.52833078101072</v>
          </cell>
          <cell r="AX287">
            <v>90</v>
          </cell>
          <cell r="AY287">
            <v>811</v>
          </cell>
          <cell r="AZ287">
            <v>0.11097410604192355</v>
          </cell>
          <cell r="BB287">
            <v>0</v>
          </cell>
          <cell r="BC287">
            <v>985</v>
          </cell>
          <cell r="BD287">
            <v>1112</v>
          </cell>
          <cell r="BE287">
            <v>0.8857913669064749</v>
          </cell>
          <cell r="BG287">
            <v>0</v>
          </cell>
          <cell r="BH287">
            <v>0</v>
          </cell>
          <cell r="BO287">
            <v>-23874</v>
          </cell>
          <cell r="BP287">
            <v>-61003.86423427128</v>
          </cell>
          <cell r="BR287">
            <v>62305.717786749825</v>
          </cell>
          <cell r="BS287">
            <v>269532</v>
          </cell>
          <cell r="BT287">
            <v>84479</v>
          </cell>
          <cell r="BU287">
            <v>192990.46542252702</v>
          </cell>
          <cell r="BV287">
            <v>11427.029083337118</v>
          </cell>
          <cell r="BW287">
            <v>35994.07553765644</v>
          </cell>
          <cell r="BX287">
            <v>114257.76571970747</v>
          </cell>
          <cell r="BY287">
            <v>156334.3171932257</v>
          </cell>
          <cell r="BZ287">
            <v>279271.3493261858</v>
          </cell>
          <cell r="CA287">
            <v>77610.9547093963</v>
          </cell>
          <cell r="CC287">
            <v>5686.654216304178</v>
          </cell>
          <cell r="CF287">
            <v>0</v>
          </cell>
          <cell r="CG287">
            <v>2138255.9598561805</v>
          </cell>
          <cell r="CH287">
            <v>-766528</v>
          </cell>
          <cell r="CI287">
            <v>-2667021.9551999997</v>
          </cell>
          <cell r="CJ287">
            <v>7800079.178014476</v>
          </cell>
        </row>
        <row r="288">
          <cell r="B288" t="str">
            <v>Virolahti</v>
          </cell>
          <cell r="C288">
            <v>3267</v>
          </cell>
          <cell r="Q288">
            <v>139</v>
          </cell>
          <cell r="R288">
            <v>32</v>
          </cell>
          <cell r="S288">
            <v>201</v>
          </cell>
          <cell r="T288">
            <v>106</v>
          </cell>
          <cell r="U288">
            <v>77</v>
          </cell>
          <cell r="V288">
            <v>1764</v>
          </cell>
          <cell r="W288">
            <v>519</v>
          </cell>
          <cell r="X288">
            <v>279</v>
          </cell>
          <cell r="Y288">
            <v>150</v>
          </cell>
          <cell r="AE288">
            <v>1.339623962134023</v>
          </cell>
          <cell r="AF288">
            <v>5052859.985159473</v>
          </cell>
          <cell r="AJ288">
            <v>182</v>
          </cell>
          <cell r="AK288">
            <v>1481</v>
          </cell>
          <cell r="AM288">
            <v>206</v>
          </cell>
          <cell r="AN288">
            <v>0.0630547903275176</v>
          </cell>
          <cell r="AP288">
            <v>0</v>
          </cell>
          <cell r="AQ288">
            <v>14</v>
          </cell>
          <cell r="AS288">
            <v>0</v>
          </cell>
          <cell r="AT288">
            <v>0</v>
          </cell>
          <cell r="AU288">
            <v>372</v>
          </cell>
          <cell r="AV288">
            <v>8.78225806451613</v>
          </cell>
          <cell r="AX288">
            <v>148</v>
          </cell>
          <cell r="AY288">
            <v>957</v>
          </cell>
          <cell r="AZ288">
            <v>0.15464994775339602</v>
          </cell>
          <cell r="BB288">
            <v>0.050733</v>
          </cell>
          <cell r="BC288">
            <v>1291</v>
          </cell>
          <cell r="BD288">
            <v>1242</v>
          </cell>
          <cell r="BE288">
            <v>1.039452495974235</v>
          </cell>
          <cell r="BG288">
            <v>0</v>
          </cell>
          <cell r="BH288">
            <v>0</v>
          </cell>
          <cell r="BO288">
            <v>-36833</v>
          </cell>
          <cell r="BP288">
            <v>-109789.42145975259</v>
          </cell>
          <cell r="BR288">
            <v>62997.892044780776</v>
          </cell>
          <cell r="BS288">
            <v>336888</v>
          </cell>
          <cell r="BT288">
            <v>99871</v>
          </cell>
          <cell r="BU288">
            <v>256904.2450974227</v>
          </cell>
          <cell r="BV288">
            <v>13719.698860165583</v>
          </cell>
          <cell r="BW288">
            <v>-12878.79392371824</v>
          </cell>
          <cell r="BX288">
            <v>104242.25499510784</v>
          </cell>
          <cell r="BY288">
            <v>189902.3291538283</v>
          </cell>
          <cell r="BZ288">
            <v>282218.58446444175</v>
          </cell>
          <cell r="CA288">
            <v>89919.43398747403</v>
          </cell>
          <cell r="CC288">
            <v>-19355.542479651456</v>
          </cell>
          <cell r="CF288">
            <v>0</v>
          </cell>
          <cell r="CG288">
            <v>2178209.2124439985</v>
          </cell>
          <cell r="CH288">
            <v>-209717</v>
          </cell>
          <cell r="CI288">
            <v>1246225.2019200001</v>
          </cell>
          <cell r="CJ288">
            <v>9255876.578200575</v>
          </cell>
        </row>
        <row r="289">
          <cell r="B289" t="str">
            <v>Virrat</v>
          </cell>
          <cell r="C289">
            <v>6917</v>
          </cell>
          <cell r="Q289">
            <v>318</v>
          </cell>
          <cell r="R289">
            <v>56</v>
          </cell>
          <cell r="S289">
            <v>374</v>
          </cell>
          <cell r="T289">
            <v>215</v>
          </cell>
          <cell r="U289">
            <v>198</v>
          </cell>
          <cell r="V289">
            <v>3436</v>
          </cell>
          <cell r="W289">
            <v>1248</v>
          </cell>
          <cell r="X289">
            <v>716</v>
          </cell>
          <cell r="Y289">
            <v>356</v>
          </cell>
          <cell r="AE289">
            <v>1.464002255108466</v>
          </cell>
          <cell r="AF289">
            <v>11691352.199674638</v>
          </cell>
          <cell r="AJ289">
            <v>390</v>
          </cell>
          <cell r="AK289">
            <v>2870</v>
          </cell>
          <cell r="AM289">
            <v>150</v>
          </cell>
          <cell r="AN289">
            <v>0.02168570189388463</v>
          </cell>
          <cell r="AP289">
            <v>0</v>
          </cell>
          <cell r="AQ289">
            <v>9</v>
          </cell>
          <cell r="AS289">
            <v>0</v>
          </cell>
          <cell r="AT289">
            <v>0</v>
          </cell>
          <cell r="AU289">
            <v>1162.57</v>
          </cell>
          <cell r="AV289">
            <v>5.9497492624100055</v>
          </cell>
          <cell r="AX289">
            <v>253</v>
          </cell>
          <cell r="AY289">
            <v>1772</v>
          </cell>
          <cell r="AZ289">
            <v>0.14277652370203162</v>
          </cell>
          <cell r="BB289">
            <v>0.447482</v>
          </cell>
          <cell r="BC289">
            <v>2182</v>
          </cell>
          <cell r="BD289">
            <v>2313</v>
          </cell>
          <cell r="BE289">
            <v>0.9433635970600951</v>
          </cell>
          <cell r="BG289">
            <v>0</v>
          </cell>
          <cell r="BH289">
            <v>0</v>
          </cell>
          <cell r="BO289">
            <v>-107812</v>
          </cell>
          <cell r="BP289">
            <v>-320310.97502969037</v>
          </cell>
          <cell r="BR289">
            <v>46812.20847382769</v>
          </cell>
          <cell r="BS289">
            <v>704678</v>
          </cell>
          <cell r="BT289">
            <v>221566</v>
          </cell>
          <cell r="BU289">
            <v>572270.7166943942</v>
          </cell>
          <cell r="BV289">
            <v>29515.069544133108</v>
          </cell>
          <cell r="BW289">
            <v>92555.46064005131</v>
          </cell>
          <cell r="BX289">
            <v>283008.96376369183</v>
          </cell>
          <cell r="BY289">
            <v>392803.3649215729</v>
          </cell>
          <cell r="BZ289">
            <v>629761.4540615771</v>
          </cell>
          <cell r="CA289">
            <v>183218.23571596757</v>
          </cell>
          <cell r="CC289">
            <v>-42040.31518150049</v>
          </cell>
          <cell r="CF289">
            <v>0</v>
          </cell>
          <cell r="CG289">
            <v>5095408.961920003</v>
          </cell>
          <cell r="CH289">
            <v>244593</v>
          </cell>
          <cell r="CI289">
            <v>84850.31759999998</v>
          </cell>
          <cell r="CJ289">
            <v>23233970.590799797</v>
          </cell>
        </row>
        <row r="290">
          <cell r="B290" t="str">
            <v>Vöyri</v>
          </cell>
          <cell r="C290">
            <v>6684</v>
          </cell>
          <cell r="Q290">
            <v>484</v>
          </cell>
          <cell r="R290">
            <v>90</v>
          </cell>
          <cell r="S290">
            <v>452</v>
          </cell>
          <cell r="T290">
            <v>215</v>
          </cell>
          <cell r="U290">
            <v>239</v>
          </cell>
          <cell r="V290">
            <v>3563</v>
          </cell>
          <cell r="W290">
            <v>850</v>
          </cell>
          <cell r="X290">
            <v>522</v>
          </cell>
          <cell r="Y290">
            <v>269</v>
          </cell>
          <cell r="AE290">
            <v>0.8752428811929809</v>
          </cell>
          <cell r="AF290">
            <v>6754142.989661026</v>
          </cell>
          <cell r="AJ290">
            <v>239</v>
          </cell>
          <cell r="AK290">
            <v>3170</v>
          </cell>
          <cell r="AM290">
            <v>447</v>
          </cell>
          <cell r="AN290">
            <v>0.06687612208258528</v>
          </cell>
          <cell r="AP290">
            <v>3</v>
          </cell>
          <cell r="AQ290">
            <v>5425</v>
          </cell>
          <cell r="AS290">
            <v>3</v>
          </cell>
          <cell r="AT290">
            <v>587</v>
          </cell>
          <cell r="AU290">
            <v>782</v>
          </cell>
          <cell r="AV290">
            <v>8.547314578005116</v>
          </cell>
          <cell r="AX290">
            <v>277</v>
          </cell>
          <cell r="AY290">
            <v>1861</v>
          </cell>
          <cell r="AZ290">
            <v>0.14884470714669532</v>
          </cell>
          <cell r="BB290">
            <v>0</v>
          </cell>
          <cell r="BC290">
            <v>2517</v>
          </cell>
          <cell r="BD290">
            <v>2910</v>
          </cell>
          <cell r="BE290">
            <v>0.8649484536082475</v>
          </cell>
          <cell r="BG290">
            <v>0</v>
          </cell>
          <cell r="BH290">
            <v>0</v>
          </cell>
          <cell r="BO290">
            <v>-66992</v>
          </cell>
          <cell r="BP290">
            <v>-96034.31474583344</v>
          </cell>
          <cell r="BR290">
            <v>511241.87484688405</v>
          </cell>
          <cell r="BS290">
            <v>610295</v>
          </cell>
          <cell r="BT290">
            <v>210910</v>
          </cell>
          <cell r="BU290">
            <v>522557.84133206314</v>
          </cell>
          <cell r="BV290">
            <v>25585.96697163288</v>
          </cell>
          <cell r="BW290">
            <v>37399.76454258622</v>
          </cell>
          <cell r="BX290">
            <v>185934.4408685002</v>
          </cell>
          <cell r="BY290">
            <v>417285.97748930304</v>
          </cell>
          <cell r="BZ290">
            <v>673219.1528353889</v>
          </cell>
          <cell r="CA290">
            <v>203127.87166159455</v>
          </cell>
          <cell r="CC290">
            <v>-79550.5059135086</v>
          </cell>
          <cell r="CF290">
            <v>0</v>
          </cell>
          <cell r="CG290">
            <v>3413016.3044685726</v>
          </cell>
          <cell r="CH290">
            <v>516344</v>
          </cell>
          <cell r="CI290">
            <v>-105714.50927999997</v>
          </cell>
          <cell r="CJ290">
            <v>18217889.687624875</v>
          </cell>
        </row>
        <row r="291">
          <cell r="B291" t="str">
            <v>Ylitornio</v>
          </cell>
          <cell r="C291">
            <v>4200</v>
          </cell>
          <cell r="Q291">
            <v>150</v>
          </cell>
          <cell r="R291">
            <v>39</v>
          </cell>
          <cell r="S291">
            <v>174</v>
          </cell>
          <cell r="T291">
            <v>121</v>
          </cell>
          <cell r="U291">
            <v>133</v>
          </cell>
          <cell r="V291">
            <v>2141</v>
          </cell>
          <cell r="W291">
            <v>703</v>
          </cell>
          <cell r="X291">
            <v>513</v>
          </cell>
          <cell r="Y291">
            <v>226</v>
          </cell>
          <cell r="AE291">
            <v>1.528890535420113</v>
          </cell>
          <cell r="AF291">
            <v>7413629.957406049</v>
          </cell>
          <cell r="AJ291">
            <v>288</v>
          </cell>
          <cell r="AK291">
            <v>1778</v>
          </cell>
          <cell r="AM291">
            <v>32</v>
          </cell>
          <cell r="AN291">
            <v>0.007619047619047619</v>
          </cell>
          <cell r="AP291">
            <v>0</v>
          </cell>
          <cell r="AQ291">
            <v>20</v>
          </cell>
          <cell r="AS291">
            <v>0</v>
          </cell>
          <cell r="AT291">
            <v>0</v>
          </cell>
          <cell r="AU291">
            <v>2028.73</v>
          </cell>
          <cell r="AV291">
            <v>2.070260704973062</v>
          </cell>
          <cell r="AX291">
            <v>172</v>
          </cell>
          <cell r="AY291">
            <v>970</v>
          </cell>
          <cell r="AZ291">
            <v>0.177319587628866</v>
          </cell>
          <cell r="BB291">
            <v>1.567</v>
          </cell>
          <cell r="BC291">
            <v>1310</v>
          </cell>
          <cell r="BD291">
            <v>1440</v>
          </cell>
          <cell r="BE291">
            <v>0.9097222222222222</v>
          </cell>
          <cell r="BG291">
            <v>0</v>
          </cell>
          <cell r="BH291">
            <v>3</v>
          </cell>
          <cell r="BO291">
            <v>-68703</v>
          </cell>
          <cell r="BP291">
            <v>-120225.38063909436</v>
          </cell>
          <cell r="BR291">
            <v>-68346.25052626431</v>
          </cell>
          <cell r="BS291">
            <v>449076</v>
          </cell>
          <cell r="BT291">
            <v>136608</v>
          </cell>
          <cell r="BU291">
            <v>360895.7856342601</v>
          </cell>
          <cell r="BV291">
            <v>19702.819711007938</v>
          </cell>
          <cell r="BW291">
            <v>42803.14343171017</v>
          </cell>
          <cell r="BX291">
            <v>150987.586605333</v>
          </cell>
          <cell r="BY291">
            <v>227803.8682606217</v>
          </cell>
          <cell r="BZ291">
            <v>354584.16249509755</v>
          </cell>
          <cell r="CA291">
            <v>106931.08118637609</v>
          </cell>
          <cell r="CC291">
            <v>1889.7106935028714</v>
          </cell>
          <cell r="CF291">
            <v>0</v>
          </cell>
          <cell r="CG291">
            <v>3503274.9548425977</v>
          </cell>
          <cell r="CH291">
            <v>-710809</v>
          </cell>
          <cell r="CI291">
            <v>52030.2408</v>
          </cell>
          <cell r="CJ291">
            <v>18390976.903962843</v>
          </cell>
        </row>
        <row r="292">
          <cell r="B292" t="str">
            <v>Ylivieska</v>
          </cell>
          <cell r="C292">
            <v>15199</v>
          </cell>
          <cell r="Q292">
            <v>1367</v>
          </cell>
          <cell r="R292">
            <v>233</v>
          </cell>
          <cell r="S292">
            <v>1283</v>
          </cell>
          <cell r="T292">
            <v>570</v>
          </cell>
          <cell r="U292">
            <v>562</v>
          </cell>
          <cell r="V292">
            <v>8446</v>
          </cell>
          <cell r="W292">
            <v>1533</v>
          </cell>
          <cell r="X292">
            <v>865</v>
          </cell>
          <cell r="Y292">
            <v>340</v>
          </cell>
          <cell r="AE292">
            <v>1.1782897994665282</v>
          </cell>
          <cell r="AF292">
            <v>20676277.646184802</v>
          </cell>
          <cell r="AJ292">
            <v>884</v>
          </cell>
          <cell r="AK292">
            <v>6867</v>
          </cell>
          <cell r="AM292">
            <v>221</v>
          </cell>
          <cell r="AN292">
            <v>0.014540430291466544</v>
          </cell>
          <cell r="AP292">
            <v>0</v>
          </cell>
          <cell r="AQ292">
            <v>40</v>
          </cell>
          <cell r="AS292">
            <v>0</v>
          </cell>
          <cell r="AT292">
            <v>0</v>
          </cell>
          <cell r="AU292">
            <v>568.66</v>
          </cell>
          <cell r="AV292">
            <v>26.727745929026135</v>
          </cell>
          <cell r="AX292">
            <v>405</v>
          </cell>
          <cell r="AY292">
            <v>4272</v>
          </cell>
          <cell r="AZ292">
            <v>0.09480337078651685</v>
          </cell>
          <cell r="BB292">
            <v>0</v>
          </cell>
          <cell r="BC292">
            <v>6330</v>
          </cell>
          <cell r="BD292">
            <v>5891</v>
          </cell>
          <cell r="BE292">
            <v>1.074520454931251</v>
          </cell>
          <cell r="BG292">
            <v>0</v>
          </cell>
          <cell r="BH292">
            <v>1</v>
          </cell>
          <cell r="BO292">
            <v>55920</v>
          </cell>
          <cell r="BP292">
            <v>-630902.4303958466</v>
          </cell>
          <cell r="BR292">
            <v>31894.618232842535</v>
          </cell>
          <cell r="BS292">
            <v>1105522</v>
          </cell>
          <cell r="BT292">
            <v>359322</v>
          </cell>
          <cell r="BU292">
            <v>800309.0794281153</v>
          </cell>
          <cell r="BV292">
            <v>28657.374442731707</v>
          </cell>
          <cell r="BW292">
            <v>20607.3296960915</v>
          </cell>
          <cell r="BX292">
            <v>400458.4208793326</v>
          </cell>
          <cell r="BY292">
            <v>780849.606266519</v>
          </cell>
          <cell r="BZ292">
            <v>1163766.1274462175</v>
          </cell>
          <cell r="CA292">
            <v>327230.91446480615</v>
          </cell>
          <cell r="CC292">
            <v>79958.58428307927</v>
          </cell>
          <cell r="CF292">
            <v>0</v>
          </cell>
          <cell r="CG292">
            <v>8526573.220312556</v>
          </cell>
          <cell r="CH292">
            <v>-36342</v>
          </cell>
          <cell r="CI292">
            <v>319409.6760000001</v>
          </cell>
          <cell r="CJ292">
            <v>35783661.98060966</v>
          </cell>
        </row>
        <row r="293">
          <cell r="B293" t="str">
            <v>Ylöjärvi</v>
          </cell>
          <cell r="C293">
            <v>32799</v>
          </cell>
          <cell r="Q293">
            <v>2849</v>
          </cell>
          <cell r="R293">
            <v>494</v>
          </cell>
          <cell r="S293">
            <v>2990</v>
          </cell>
          <cell r="T293">
            <v>1425</v>
          </cell>
          <cell r="U293">
            <v>1218</v>
          </cell>
          <cell r="V293">
            <v>18398</v>
          </cell>
          <cell r="W293">
            <v>3283</v>
          </cell>
          <cell r="X293">
            <v>1614</v>
          </cell>
          <cell r="Y293">
            <v>528</v>
          </cell>
          <cell r="AE293">
            <v>0.7593685480798507</v>
          </cell>
          <cell r="AF293">
            <v>28755334.936150048</v>
          </cell>
          <cell r="AJ293">
            <v>1937</v>
          </cell>
          <cell r="AK293">
            <v>15739</v>
          </cell>
          <cell r="AM293">
            <v>747</v>
          </cell>
          <cell r="AN293">
            <v>0.022775084606237995</v>
          </cell>
          <cell r="AP293">
            <v>0</v>
          </cell>
          <cell r="AQ293">
            <v>110</v>
          </cell>
          <cell r="AS293">
            <v>0</v>
          </cell>
          <cell r="AT293">
            <v>0</v>
          </cell>
          <cell r="AU293">
            <v>1115.72</v>
          </cell>
          <cell r="AV293">
            <v>29.397160577922776</v>
          </cell>
          <cell r="AX293">
            <v>1106</v>
          </cell>
          <cell r="AY293">
            <v>11187</v>
          </cell>
          <cell r="AZ293">
            <v>0.09886475373201037</v>
          </cell>
          <cell r="BB293">
            <v>0</v>
          </cell>
          <cell r="BC293">
            <v>8835</v>
          </cell>
          <cell r="BD293">
            <v>13647</v>
          </cell>
          <cell r="BE293">
            <v>0.6473950318751374</v>
          </cell>
          <cell r="BG293">
            <v>0</v>
          </cell>
          <cell r="BH293">
            <v>0</v>
          </cell>
          <cell r="BO293">
            <v>-15104</v>
          </cell>
          <cell r="BP293">
            <v>-1236495.8805721614</v>
          </cell>
          <cell r="BR293">
            <v>-347209.93432351947</v>
          </cell>
          <cell r="BS293">
            <v>2053006</v>
          </cell>
          <cell r="BT293">
            <v>651254</v>
          </cell>
          <cell r="BU293">
            <v>1314597.2430768656</v>
          </cell>
          <cell r="BV293">
            <v>15734.767118453987</v>
          </cell>
          <cell r="BW293">
            <v>-104982.75987239247</v>
          </cell>
          <cell r="BX293">
            <v>676365.6684635072</v>
          </cell>
          <cell r="BY293">
            <v>1370714.847696324</v>
          </cell>
          <cell r="BZ293">
            <v>2239117.9938244843</v>
          </cell>
          <cell r="CA293">
            <v>579554.8540764924</v>
          </cell>
          <cell r="CC293">
            <v>30817.545606577274</v>
          </cell>
          <cell r="CF293">
            <v>0</v>
          </cell>
          <cell r="CG293">
            <v>6675940.734591225</v>
          </cell>
          <cell r="CH293">
            <v>-4031057</v>
          </cell>
          <cell r="CI293">
            <v>-612676.597968</v>
          </cell>
          <cell r="CJ293">
            <v>40599305.67002957</v>
          </cell>
        </row>
        <row r="294">
          <cell r="B294" t="str">
            <v>Ypäjä</v>
          </cell>
          <cell r="C294">
            <v>2382</v>
          </cell>
          <cell r="Q294">
            <v>105</v>
          </cell>
          <cell r="R294">
            <v>20</v>
          </cell>
          <cell r="S294">
            <v>148</v>
          </cell>
          <cell r="T294">
            <v>80</v>
          </cell>
          <cell r="U294">
            <v>78</v>
          </cell>
          <cell r="V294">
            <v>1326</v>
          </cell>
          <cell r="W294">
            <v>358</v>
          </cell>
          <cell r="X294">
            <v>174</v>
          </cell>
          <cell r="Y294">
            <v>93</v>
          </cell>
          <cell r="AE294">
            <v>0.9039701970564509</v>
          </cell>
          <cell r="AF294">
            <v>2485999.8150492655</v>
          </cell>
          <cell r="AJ294">
            <v>144</v>
          </cell>
          <cell r="AK294">
            <v>1182</v>
          </cell>
          <cell r="AM294">
            <v>45</v>
          </cell>
          <cell r="AN294">
            <v>0.018891687657430732</v>
          </cell>
          <cell r="AP294">
            <v>0</v>
          </cell>
          <cell r="AQ294">
            <v>14</v>
          </cell>
          <cell r="AS294">
            <v>0</v>
          </cell>
          <cell r="AT294">
            <v>0</v>
          </cell>
          <cell r="AU294">
            <v>182.76</v>
          </cell>
          <cell r="AV294">
            <v>13.03348653972423</v>
          </cell>
          <cell r="AX294">
            <v>98</v>
          </cell>
          <cell r="AY294">
            <v>700</v>
          </cell>
          <cell r="AZ294">
            <v>0.14</v>
          </cell>
          <cell r="BB294">
            <v>0</v>
          </cell>
          <cell r="BC294">
            <v>674</v>
          </cell>
          <cell r="BD294">
            <v>980</v>
          </cell>
          <cell r="BE294">
            <v>0.6877551020408164</v>
          </cell>
          <cell r="BG294">
            <v>0</v>
          </cell>
          <cell r="BH294">
            <v>0</v>
          </cell>
          <cell r="BO294">
            <v>29176</v>
          </cell>
          <cell r="BP294">
            <v>-51705.0892263436</v>
          </cell>
          <cell r="BR294">
            <v>26663.14650002122</v>
          </cell>
          <cell r="BS294">
            <v>230288</v>
          </cell>
          <cell r="BT294">
            <v>80816</v>
          </cell>
          <cell r="BU294">
            <v>184290.17484536598</v>
          </cell>
          <cell r="BV294">
            <v>9318.783464418157</v>
          </cell>
          <cell r="BW294">
            <v>30796.386826805596</v>
          </cell>
          <cell r="BX294">
            <v>74794.23220504644</v>
          </cell>
          <cell r="BY294">
            <v>147649.47010495246</v>
          </cell>
          <cell r="BZ294">
            <v>237874.01446903648</v>
          </cell>
          <cell r="CA294">
            <v>75569.26100283953</v>
          </cell>
          <cell r="CC294">
            <v>10378.44076473437</v>
          </cell>
          <cell r="CF294">
            <v>4289.585777677639</v>
          </cell>
          <cell r="CG294">
            <v>1765501.7747809514</v>
          </cell>
          <cell r="CH294">
            <v>-528914</v>
          </cell>
          <cell r="CI294">
            <v>-13023.839999999997</v>
          </cell>
          <cell r="CJ294">
            <v>4817495.319968885</v>
          </cell>
        </row>
        <row r="295">
          <cell r="B295" t="str">
            <v>Ähtäri</v>
          </cell>
          <cell r="C295">
            <v>5985</v>
          </cell>
          <cell r="Q295">
            <v>296</v>
          </cell>
          <cell r="R295">
            <v>49</v>
          </cell>
          <cell r="S295">
            <v>386</v>
          </cell>
          <cell r="T295">
            <v>196</v>
          </cell>
          <cell r="U295">
            <v>192</v>
          </cell>
          <cell r="V295">
            <v>3097</v>
          </cell>
          <cell r="W295">
            <v>965</v>
          </cell>
          <cell r="X295">
            <v>549</v>
          </cell>
          <cell r="Y295">
            <v>255</v>
          </cell>
          <cell r="AE295">
            <v>1.4716585657193408</v>
          </cell>
          <cell r="AF295">
            <v>10168957.673821503</v>
          </cell>
          <cell r="AJ295">
            <v>313</v>
          </cell>
          <cell r="AK295">
            <v>2659</v>
          </cell>
          <cell r="AM295">
            <v>65</v>
          </cell>
          <cell r="AN295">
            <v>0.01086048454469507</v>
          </cell>
          <cell r="AP295">
            <v>0</v>
          </cell>
          <cell r="AQ295">
            <v>3</v>
          </cell>
          <cell r="AS295">
            <v>0</v>
          </cell>
          <cell r="AT295">
            <v>0</v>
          </cell>
          <cell r="AU295">
            <v>805.85</v>
          </cell>
          <cell r="AV295">
            <v>7.426940497611218</v>
          </cell>
          <cell r="AX295">
            <v>190</v>
          </cell>
          <cell r="AY295">
            <v>1548</v>
          </cell>
          <cell r="AZ295">
            <v>0.1227390180878553</v>
          </cell>
          <cell r="BB295">
            <v>0.237632</v>
          </cell>
          <cell r="BC295">
            <v>2112</v>
          </cell>
          <cell r="BD295">
            <v>2219</v>
          </cell>
          <cell r="BE295">
            <v>0.9517800811176206</v>
          </cell>
          <cell r="BG295">
            <v>0</v>
          </cell>
          <cell r="BH295">
            <v>0</v>
          </cell>
          <cell r="BO295">
            <v>126664</v>
          </cell>
          <cell r="BP295">
            <v>-203986.22804139365</v>
          </cell>
          <cell r="BR295">
            <v>96496.76393330097</v>
          </cell>
          <cell r="BS295">
            <v>587503</v>
          </cell>
          <cell r="BT295">
            <v>170766</v>
          </cell>
          <cell r="BU295">
            <v>439282.3278928873</v>
          </cell>
          <cell r="BV295">
            <v>22135.671166588105</v>
          </cell>
          <cell r="BW295">
            <v>52404.35786021622</v>
          </cell>
          <cell r="BX295">
            <v>222121.41562959072</v>
          </cell>
          <cell r="BY295">
            <v>338418.62562740437</v>
          </cell>
          <cell r="BZ295">
            <v>547995.4616597563</v>
          </cell>
          <cell r="CA295">
            <v>160825.0056978438</v>
          </cell>
          <cell r="CC295">
            <v>-218.17703829817037</v>
          </cell>
          <cell r="CF295">
            <v>0</v>
          </cell>
          <cell r="CG295">
            <v>4289810.412614546</v>
          </cell>
          <cell r="CH295">
            <v>-404126</v>
          </cell>
          <cell r="CI295">
            <v>26737.94352</v>
          </cell>
          <cell r="CJ295">
            <v>18335209.269755166</v>
          </cell>
        </row>
        <row r="296">
          <cell r="B296" t="str">
            <v>Äänekoski</v>
          </cell>
          <cell r="C296">
            <v>19374</v>
          </cell>
          <cell r="Q296">
            <v>1181</v>
          </cell>
          <cell r="R296">
            <v>219</v>
          </cell>
          <cell r="S296">
            <v>1351</v>
          </cell>
          <cell r="T296">
            <v>703</v>
          </cell>
          <cell r="U296">
            <v>761</v>
          </cell>
          <cell r="V296">
            <v>10370</v>
          </cell>
          <cell r="W296">
            <v>2741</v>
          </cell>
          <cell r="X296">
            <v>1525</v>
          </cell>
          <cell r="Y296">
            <v>523</v>
          </cell>
          <cell r="AE296">
            <v>1.3766372543772634</v>
          </cell>
          <cell r="AF296">
            <v>30792435.186104227</v>
          </cell>
          <cell r="AJ296">
            <v>1586</v>
          </cell>
          <cell r="AK296">
            <v>8731</v>
          </cell>
          <cell r="AM296">
            <v>319</v>
          </cell>
          <cell r="AN296">
            <v>0.016465365954371838</v>
          </cell>
          <cell r="AP296">
            <v>0</v>
          </cell>
          <cell r="AQ296">
            <v>19</v>
          </cell>
          <cell r="AS296">
            <v>0</v>
          </cell>
          <cell r="AT296">
            <v>0</v>
          </cell>
          <cell r="AU296">
            <v>884.54</v>
          </cell>
          <cell r="AV296">
            <v>21.902909987111947</v>
          </cell>
          <cell r="AX296">
            <v>688</v>
          </cell>
          <cell r="AY296">
            <v>5606</v>
          </cell>
          <cell r="AZ296">
            <v>0.12272565108811988</v>
          </cell>
          <cell r="BB296">
            <v>0</v>
          </cell>
          <cell r="BC296">
            <v>6984</v>
          </cell>
          <cell r="BD296">
            <v>6739</v>
          </cell>
          <cell r="BE296">
            <v>1.0363555423653361</v>
          </cell>
          <cell r="BG296">
            <v>0</v>
          </cell>
          <cell r="BH296">
            <v>8</v>
          </cell>
          <cell r="BO296">
            <v>678179</v>
          </cell>
          <cell r="BP296">
            <v>-777574.797591617</v>
          </cell>
          <cell r="BR296">
            <v>18012.54996163398</v>
          </cell>
          <cell r="BS296">
            <v>1489761</v>
          </cell>
          <cell r="BT296">
            <v>450815</v>
          </cell>
          <cell r="BU296">
            <v>1034431.5246544537</v>
          </cell>
          <cell r="BV296">
            <v>34021.999037244925</v>
          </cell>
          <cell r="BW296">
            <v>135664.67047937264</v>
          </cell>
          <cell r="BX296">
            <v>556663.5774633273</v>
          </cell>
          <cell r="BY296">
            <v>843413.5215587942</v>
          </cell>
          <cell r="BZ296">
            <v>1444256.7380260613</v>
          </cell>
          <cell r="CA296">
            <v>394204.05797371245</v>
          </cell>
          <cell r="CC296">
            <v>27032.53271832975</v>
          </cell>
          <cell r="CF296">
            <v>0</v>
          </cell>
          <cell r="CG296">
            <v>6029136.201804655</v>
          </cell>
          <cell r="CH296">
            <v>-1641743</v>
          </cell>
          <cell r="CI296">
            <v>-68987.28047999996</v>
          </cell>
          <cell r="CJ296">
            <v>42958170.12357469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s://vos.oph.fi/cgi-bin/tiedot2.cgi?saaja=9053;tnimi=vos/v17/v06yt7s17.lis" TargetMode="External" /><Relationship Id="rId2" Type="http://schemas.openxmlformats.org/officeDocument/2006/relationships/hyperlink" Target="http://www02.oph.fi/asiakkaat/rahoitus/rahjulk17/04_LUKIOKOULUTUS.pdf" TargetMode="External" /><Relationship Id="rId3" Type="http://schemas.openxmlformats.org/officeDocument/2006/relationships/hyperlink" Target="https://vos.oph.fi/rap/vos/v17/v06yk6s17.html" TargetMode="External" /><Relationship Id="rId4" Type="http://schemas.openxmlformats.org/officeDocument/2006/relationships/comments" Target="../comments11.xml" /><Relationship Id="rId5" Type="http://schemas.openxmlformats.org/officeDocument/2006/relationships/vmlDrawing" Target="../drawings/vmlDrawing2.vml" /><Relationship Id="rId6"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L298"/>
  <sheetViews>
    <sheetView zoomScalePageLayoutView="0" workbookViewId="0" topLeftCell="A1">
      <pane ySplit="1" topLeftCell="A2" activePane="bottomLeft" state="frozen"/>
      <selection pane="topLeft" activeCell="A1" sqref="A1"/>
      <selection pane="bottomLeft" activeCell="E5" sqref="E5"/>
    </sheetView>
  </sheetViews>
  <sheetFormatPr defaultColWidth="6.00390625" defaultRowHeight="12.75"/>
  <cols>
    <col min="1" max="1" width="7.00390625" style="195" bestFit="1" customWidth="1"/>
    <col min="2" max="2" width="13.421875" style="195" bestFit="1" customWidth="1"/>
    <col min="3" max="3" width="7.8515625" style="195" bestFit="1" customWidth="1"/>
    <col min="4" max="4" width="11.8515625" style="195" bestFit="1" customWidth="1"/>
    <col min="5" max="6" width="10.8515625" style="195" bestFit="1" customWidth="1"/>
    <col min="7" max="7" width="11.8515625" style="195" bestFit="1" customWidth="1"/>
    <col min="8" max="8" width="7.8515625" style="195" bestFit="1" customWidth="1"/>
    <col min="9" max="9" width="11.8515625" style="195" bestFit="1" customWidth="1"/>
    <col min="10" max="10" width="10.8515625" style="195" bestFit="1" customWidth="1"/>
    <col min="11" max="11" width="10.57421875" style="195" bestFit="1" customWidth="1"/>
    <col min="12" max="13" width="11.28125" style="195" bestFit="1" customWidth="1"/>
    <col min="14" max="14" width="10.8515625" style="195" bestFit="1" customWidth="1"/>
    <col min="15" max="16" width="11.28125" style="195" bestFit="1" customWidth="1"/>
    <col min="17" max="28" width="7.8515625" style="195" bestFit="1" customWidth="1"/>
    <col min="29" max="29" width="8.140625" style="195" bestFit="1" customWidth="1"/>
    <col min="30" max="30" width="7.8515625" style="195" bestFit="1" customWidth="1"/>
    <col min="31" max="31" width="7.8515625" style="195" customWidth="1"/>
    <col min="32" max="35" width="7.7109375" style="195" customWidth="1"/>
    <col min="36" max="37" width="7.8515625" style="195" bestFit="1" customWidth="1"/>
    <col min="38" max="38" width="10.57421875" style="195" bestFit="1" customWidth="1"/>
    <col min="39" max="39" width="7.8515625" style="195" bestFit="1" customWidth="1"/>
    <col min="40" max="41" width="10.57421875" style="195" bestFit="1" customWidth="1"/>
    <col min="42" max="44" width="7.8515625" style="195" bestFit="1" customWidth="1"/>
    <col min="45" max="45" width="8.28125" style="195" bestFit="1" customWidth="1"/>
    <col min="46" max="46" width="8.140625" style="195" customWidth="1"/>
    <col min="47" max="47" width="8.28125" style="195" bestFit="1" customWidth="1"/>
    <col min="48" max="49" width="10.57421875" style="195" bestFit="1" customWidth="1"/>
    <col min="50" max="51" width="8.28125" style="195" bestFit="1" customWidth="1"/>
    <col min="52" max="54" width="10.57421875" style="195" bestFit="1" customWidth="1"/>
    <col min="55" max="56" width="7.8515625" style="195" bestFit="1" customWidth="1"/>
    <col min="57" max="58" width="10.57421875" style="195" bestFit="1" customWidth="1"/>
    <col min="59" max="60" width="7.8515625" style="195" bestFit="1" customWidth="1"/>
    <col min="61" max="64" width="9.57421875" style="195" bestFit="1" customWidth="1"/>
    <col min="65" max="65" width="10.421875" style="195" bestFit="1" customWidth="1"/>
    <col min="66" max="66" width="8.57421875" style="195" bestFit="1" customWidth="1"/>
    <col min="67" max="67" width="8.140625" style="195" bestFit="1" customWidth="1"/>
    <col min="68" max="69" width="7.8515625" style="195" customWidth="1"/>
    <col min="70" max="70" width="11.28125" style="195" bestFit="1" customWidth="1"/>
    <col min="71" max="72" width="8.8515625" style="195" bestFit="1" customWidth="1"/>
    <col min="73" max="73" width="10.57421875" style="195" bestFit="1" customWidth="1"/>
    <col min="74" max="76" width="11.28125" style="195" bestFit="1" customWidth="1"/>
    <col min="77" max="79" width="11.140625" style="195" customWidth="1"/>
    <col min="80" max="80" width="8.140625" style="195" bestFit="1" customWidth="1"/>
    <col min="81" max="83" width="11.28125" style="195" bestFit="1" customWidth="1"/>
    <col min="84" max="84" width="9.28125" style="195" customWidth="1"/>
    <col min="85" max="85" width="10.7109375" style="195" customWidth="1"/>
    <col min="86" max="86" width="8.57421875" style="195" bestFit="1" customWidth="1"/>
    <col min="87" max="87" width="8.57421875" style="195" customWidth="1"/>
    <col min="88" max="88" width="8.8515625" style="195" customWidth="1"/>
    <col min="89" max="89" width="6.140625" style="195" bestFit="1" customWidth="1"/>
    <col min="90" max="90" width="9.8515625" style="195" bestFit="1" customWidth="1"/>
    <col min="91" max="16384" width="6.00390625" style="195" customWidth="1"/>
  </cols>
  <sheetData>
    <row r="1" spans="1:90" ht="9.75">
      <c r="A1" s="195" t="s">
        <v>399</v>
      </c>
      <c r="B1" s="195" t="s">
        <v>400</v>
      </c>
      <c r="C1" s="195" t="s">
        <v>308</v>
      </c>
      <c r="D1" s="195" t="s">
        <v>309</v>
      </c>
      <c r="E1" s="195" t="s">
        <v>310</v>
      </c>
      <c r="F1" s="195" t="s">
        <v>311</v>
      </c>
      <c r="G1" s="195" t="s">
        <v>312</v>
      </c>
      <c r="H1" s="195" t="s">
        <v>313</v>
      </c>
      <c r="I1" s="195" t="s">
        <v>314</v>
      </c>
      <c r="J1" s="195" t="s">
        <v>315</v>
      </c>
      <c r="K1" s="195" t="s">
        <v>316</v>
      </c>
      <c r="L1" s="195" t="s">
        <v>317</v>
      </c>
      <c r="M1" s="195" t="s">
        <v>318</v>
      </c>
      <c r="N1" s="195" t="s">
        <v>319</v>
      </c>
      <c r="O1" s="195" t="s">
        <v>320</v>
      </c>
      <c r="P1" s="195" t="s">
        <v>321</v>
      </c>
      <c r="Q1" s="195" t="s">
        <v>322</v>
      </c>
      <c r="R1" s="195" t="s">
        <v>323</v>
      </c>
      <c r="S1" s="195" t="s">
        <v>324</v>
      </c>
      <c r="T1" s="195" t="s">
        <v>325</v>
      </c>
      <c r="U1" s="195" t="s">
        <v>326</v>
      </c>
      <c r="V1" s="195" t="s">
        <v>327</v>
      </c>
      <c r="W1" s="195" t="s">
        <v>328</v>
      </c>
      <c r="X1" s="195" t="s">
        <v>329</v>
      </c>
      <c r="Y1" s="195" t="s">
        <v>330</v>
      </c>
      <c r="Z1" s="195" t="s">
        <v>331</v>
      </c>
      <c r="AA1" s="195" t="s">
        <v>332</v>
      </c>
      <c r="AB1" s="195" t="s">
        <v>333</v>
      </c>
      <c r="AC1" s="195" t="s">
        <v>334</v>
      </c>
      <c r="AD1" s="195" t="s">
        <v>335</v>
      </c>
      <c r="AE1" s="195" t="s">
        <v>389</v>
      </c>
      <c r="AF1" s="195" t="s">
        <v>379</v>
      </c>
      <c r="AG1" s="195" t="s">
        <v>383</v>
      </c>
      <c r="AH1" s="195" t="s">
        <v>384</v>
      </c>
      <c r="AI1" s="195" t="s">
        <v>385</v>
      </c>
      <c r="AJ1" s="195" t="s">
        <v>336</v>
      </c>
      <c r="AK1" s="195" t="s">
        <v>337</v>
      </c>
      <c r="AL1" s="195" t="s">
        <v>338</v>
      </c>
      <c r="AM1" s="195" t="s">
        <v>339</v>
      </c>
      <c r="AN1" s="195" t="s">
        <v>340</v>
      </c>
      <c r="AO1" s="195" t="s">
        <v>341</v>
      </c>
      <c r="AP1" s="195" t="s">
        <v>342</v>
      </c>
      <c r="AQ1" s="195" t="s">
        <v>343</v>
      </c>
      <c r="AR1" s="195" t="s">
        <v>344</v>
      </c>
      <c r="AS1" s="195" t="s">
        <v>345</v>
      </c>
      <c r="AT1" s="195" t="s">
        <v>390</v>
      </c>
      <c r="AU1" s="195" t="s">
        <v>346</v>
      </c>
      <c r="AV1" s="195" t="s">
        <v>347</v>
      </c>
      <c r="AW1" s="195" t="s">
        <v>348</v>
      </c>
      <c r="AX1" s="195" t="s">
        <v>349</v>
      </c>
      <c r="AY1" s="195" t="s">
        <v>350</v>
      </c>
      <c r="AZ1" s="195" t="s">
        <v>351</v>
      </c>
      <c r="BA1" s="195" t="s">
        <v>352</v>
      </c>
      <c r="BB1" s="195" t="s">
        <v>353</v>
      </c>
      <c r="BC1" s="195" t="s">
        <v>354</v>
      </c>
      <c r="BD1" s="195" t="s">
        <v>355</v>
      </c>
      <c r="BE1" s="195" t="s">
        <v>356</v>
      </c>
      <c r="BF1" s="195" t="s">
        <v>357</v>
      </c>
      <c r="BG1" s="195" t="s">
        <v>358</v>
      </c>
      <c r="BH1" s="195" t="s">
        <v>359</v>
      </c>
      <c r="BI1" s="195" t="s">
        <v>361</v>
      </c>
      <c r="BJ1" s="195" t="s">
        <v>362</v>
      </c>
      <c r="BK1" s="195" t="s">
        <v>363</v>
      </c>
      <c r="BL1" s="195" t="s">
        <v>364</v>
      </c>
      <c r="BM1" s="195" t="s">
        <v>365</v>
      </c>
      <c r="BN1" s="195" t="s">
        <v>366</v>
      </c>
      <c r="BO1" s="195" t="s">
        <v>367</v>
      </c>
      <c r="BP1" s="195" t="s">
        <v>391</v>
      </c>
      <c r="BQ1" s="195" t="s">
        <v>392</v>
      </c>
      <c r="BR1" s="195" t="s">
        <v>368</v>
      </c>
      <c r="BS1" s="195" t="s">
        <v>369</v>
      </c>
      <c r="BT1" s="195" t="s">
        <v>370</v>
      </c>
      <c r="BU1" s="195" t="s">
        <v>371</v>
      </c>
      <c r="BV1" s="195" t="s">
        <v>372</v>
      </c>
      <c r="BW1" s="195" t="s">
        <v>373</v>
      </c>
      <c r="BX1" s="195" t="s">
        <v>374</v>
      </c>
      <c r="BY1" s="195" t="s">
        <v>388</v>
      </c>
      <c r="BZ1" s="195" t="s">
        <v>393</v>
      </c>
      <c r="CA1" s="195" t="s">
        <v>404</v>
      </c>
      <c r="CB1" s="195" t="s">
        <v>375</v>
      </c>
      <c r="CC1" s="195" t="s">
        <v>376</v>
      </c>
      <c r="CD1" s="195" t="s">
        <v>380</v>
      </c>
      <c r="CE1" s="195" t="s">
        <v>381</v>
      </c>
      <c r="CF1" s="195" t="s">
        <v>360</v>
      </c>
      <c r="CG1" s="195" t="s">
        <v>377</v>
      </c>
      <c r="CH1" s="195" t="s">
        <v>382</v>
      </c>
      <c r="CI1" s="195" t="s">
        <v>387</v>
      </c>
      <c r="CJ1" s="195" t="s">
        <v>402</v>
      </c>
      <c r="CL1" s="195" t="s">
        <v>401</v>
      </c>
    </row>
    <row r="2" spans="1:90" ht="9.75">
      <c r="A2" s="195">
        <v>20</v>
      </c>
      <c r="B2" s="195" t="s">
        <v>6</v>
      </c>
      <c r="C2" s="195">
        <v>16923</v>
      </c>
      <c r="D2" s="195">
        <v>60901016.88999999</v>
      </c>
      <c r="E2" s="195">
        <v>17891849.227820564</v>
      </c>
      <c r="F2" s="195">
        <v>2785007.5746365935</v>
      </c>
      <c r="G2" s="195">
        <v>81577873.69245715</v>
      </c>
      <c r="H2" s="195">
        <v>3599.08</v>
      </c>
      <c r="I2" s="195">
        <v>60907230.839999996</v>
      </c>
      <c r="J2" s="195">
        <v>20670642.85245716</v>
      </c>
      <c r="K2" s="195">
        <v>276400.0391309807</v>
      </c>
      <c r="L2" s="195">
        <v>2661733.7762083556</v>
      </c>
      <c r="M2" s="195">
        <v>0</v>
      </c>
      <c r="N2" s="195">
        <v>23608776.667796496</v>
      </c>
      <c r="O2" s="195">
        <v>8804862.260122344</v>
      </c>
      <c r="P2" s="195">
        <v>32413638.92791884</v>
      </c>
      <c r="Q2" s="195">
        <v>1109</v>
      </c>
      <c r="R2" s="195">
        <v>217</v>
      </c>
      <c r="S2" s="195">
        <v>1354</v>
      </c>
      <c r="T2" s="195">
        <v>626</v>
      </c>
      <c r="U2" s="195">
        <v>564</v>
      </c>
      <c r="V2" s="195">
        <v>9411</v>
      </c>
      <c r="W2" s="195">
        <v>2086</v>
      </c>
      <c r="X2" s="195">
        <v>1064</v>
      </c>
      <c r="Y2" s="195">
        <v>492</v>
      </c>
      <c r="Z2" s="195">
        <v>32</v>
      </c>
      <c r="AA2" s="195">
        <v>0</v>
      </c>
      <c r="AB2" s="195">
        <v>16556</v>
      </c>
      <c r="AC2" s="195">
        <v>335</v>
      </c>
      <c r="AD2" s="195">
        <v>3642</v>
      </c>
      <c r="AE2" s="195">
        <v>0.9157409871317538</v>
      </c>
      <c r="AF2" s="195">
        <v>17891849.227820564</v>
      </c>
      <c r="AG2" s="195">
        <v>22786371.358968318</v>
      </c>
      <c r="AH2" s="195">
        <v>4788416.672018751</v>
      </c>
      <c r="AI2" s="195">
        <v>2203027.7281536795</v>
      </c>
      <c r="AJ2" s="195">
        <v>1136</v>
      </c>
      <c r="AK2" s="195">
        <v>8010</v>
      </c>
      <c r="AL2" s="195">
        <v>1.0681306636881613</v>
      </c>
      <c r="AM2" s="195">
        <v>335</v>
      </c>
      <c r="AN2" s="195">
        <v>0.019795544525202387</v>
      </c>
      <c r="AO2" s="195">
        <v>0.01582729055694842</v>
      </c>
      <c r="AP2" s="195">
        <v>0</v>
      </c>
      <c r="AQ2" s="195">
        <v>32</v>
      </c>
      <c r="AR2" s="195">
        <v>0</v>
      </c>
      <c r="AS2" s="195">
        <v>0</v>
      </c>
      <c r="AT2" s="195">
        <v>0</v>
      </c>
      <c r="AU2" s="195">
        <v>293.15</v>
      </c>
      <c r="AV2" s="195">
        <v>57.728125533003585</v>
      </c>
      <c r="AW2" s="195">
        <v>0.3136182266072883</v>
      </c>
      <c r="AX2" s="195">
        <v>730</v>
      </c>
      <c r="AY2" s="195">
        <v>5634</v>
      </c>
      <c r="AZ2" s="195">
        <v>0.12957046503372383</v>
      </c>
      <c r="BA2" s="195">
        <v>0.06477601401020834</v>
      </c>
      <c r="BB2" s="195">
        <v>0</v>
      </c>
      <c r="BC2" s="195">
        <v>4510</v>
      </c>
      <c r="BD2" s="195">
        <v>6698</v>
      </c>
      <c r="BE2" s="195">
        <v>0.6733353239773067</v>
      </c>
      <c r="BF2" s="195">
        <v>0.25879898312517635</v>
      </c>
      <c r="BG2" s="195">
        <v>0</v>
      </c>
      <c r="BH2" s="195">
        <v>0</v>
      </c>
      <c r="BI2" s="195">
        <v>0</v>
      </c>
      <c r="BJ2" s="195">
        <v>-4061.52</v>
      </c>
      <c r="BK2" s="195">
        <v>-69384.29999999999</v>
      </c>
      <c r="BL2" s="195">
        <v>-4738.4400000000005</v>
      </c>
      <c r="BM2" s="195">
        <v>-24199.89</v>
      </c>
      <c r="BN2" s="195">
        <v>-676.92</v>
      </c>
      <c r="BO2" s="195">
        <v>140004</v>
      </c>
      <c r="BP2" s="195">
        <v>-1229392.2074581762</v>
      </c>
      <c r="BQ2" s="195">
        <v>-1446408.81</v>
      </c>
      <c r="BR2" s="195">
        <v>-115745.45612722076</v>
      </c>
      <c r="BS2" s="195">
        <v>1334279</v>
      </c>
      <c r="BT2" s="195">
        <v>410543</v>
      </c>
      <c r="BU2" s="195">
        <v>897394.9424826249</v>
      </c>
      <c r="BV2" s="195">
        <v>27428.68789498369</v>
      </c>
      <c r="BW2" s="195">
        <v>125948.33979683967</v>
      </c>
      <c r="BX2" s="195">
        <v>413526.2233831386</v>
      </c>
      <c r="BY2" s="195">
        <v>833777.015607583</v>
      </c>
      <c r="BZ2" s="195">
        <v>1346679.5531167898</v>
      </c>
      <c r="CA2" s="195">
        <v>355892.2472376277</v>
      </c>
      <c r="CB2" s="195">
        <v>1523.07</v>
      </c>
      <c r="CC2" s="195">
        <v>149281.52027416526</v>
      </c>
      <c r="CD2" s="195">
        <v>5920532.143666532</v>
      </c>
      <c r="CE2" s="195">
        <v>2661733.7762083556</v>
      </c>
      <c r="CF2" s="195">
        <v>0</v>
      </c>
      <c r="CG2" s="229">
        <v>8804862.260122344</v>
      </c>
      <c r="CH2" s="195">
        <v>-2572187</v>
      </c>
      <c r="CI2" s="195">
        <v>-583702.4611200001</v>
      </c>
      <c r="CJ2" s="195">
        <v>29841451.92791884</v>
      </c>
      <c r="CL2" s="195">
        <v>17043</v>
      </c>
    </row>
    <row r="3" spans="1:90" ht="9.75">
      <c r="A3" s="195">
        <v>5</v>
      </c>
      <c r="B3" s="195" t="s">
        <v>7</v>
      </c>
      <c r="C3" s="195">
        <v>9899</v>
      </c>
      <c r="D3" s="195">
        <v>38453774.61</v>
      </c>
      <c r="E3" s="195">
        <v>15986446.955570446</v>
      </c>
      <c r="F3" s="195">
        <v>1983039.8829690963</v>
      </c>
      <c r="G3" s="195">
        <v>56423261.44853954</v>
      </c>
      <c r="H3" s="195">
        <v>3599.08</v>
      </c>
      <c r="I3" s="195">
        <v>35627292.92</v>
      </c>
      <c r="J3" s="195">
        <v>20795968.52853954</v>
      </c>
      <c r="K3" s="195">
        <v>349418.0825381774</v>
      </c>
      <c r="L3" s="195">
        <v>2926353.563801552</v>
      </c>
      <c r="M3" s="195">
        <v>0</v>
      </c>
      <c r="N3" s="195">
        <v>24071740.174879268</v>
      </c>
      <c r="O3" s="195">
        <v>9852634.980894543</v>
      </c>
      <c r="P3" s="195">
        <v>33924375.15577381</v>
      </c>
      <c r="Q3" s="195">
        <v>625</v>
      </c>
      <c r="R3" s="195">
        <v>138</v>
      </c>
      <c r="S3" s="195">
        <v>745</v>
      </c>
      <c r="T3" s="195">
        <v>395</v>
      </c>
      <c r="U3" s="195">
        <v>396</v>
      </c>
      <c r="V3" s="195">
        <v>5064</v>
      </c>
      <c r="W3" s="195">
        <v>1342</v>
      </c>
      <c r="X3" s="195">
        <v>815</v>
      </c>
      <c r="Y3" s="195">
        <v>379</v>
      </c>
      <c r="Z3" s="195">
        <v>11</v>
      </c>
      <c r="AA3" s="195">
        <v>0</v>
      </c>
      <c r="AB3" s="195">
        <v>9692</v>
      </c>
      <c r="AC3" s="195">
        <v>196</v>
      </c>
      <c r="AD3" s="195">
        <v>2536</v>
      </c>
      <c r="AE3" s="195">
        <v>1.3987992937542442</v>
      </c>
      <c r="AF3" s="195">
        <v>15986446.955570446</v>
      </c>
      <c r="AG3" s="195">
        <v>18712675.434212677</v>
      </c>
      <c r="AH3" s="195">
        <v>5390883.944213403</v>
      </c>
      <c r="AI3" s="195">
        <v>1837342.9635613677</v>
      </c>
      <c r="AJ3" s="195">
        <v>445</v>
      </c>
      <c r="AK3" s="195">
        <v>4154</v>
      </c>
      <c r="AL3" s="195">
        <v>0.8068115121059429</v>
      </c>
      <c r="AM3" s="195">
        <v>196</v>
      </c>
      <c r="AN3" s="195">
        <v>0.019799979795938984</v>
      </c>
      <c r="AO3" s="195">
        <v>0.015831725827685016</v>
      </c>
      <c r="AP3" s="195">
        <v>0</v>
      </c>
      <c r="AQ3" s="195">
        <v>11</v>
      </c>
      <c r="AR3" s="195">
        <v>0</v>
      </c>
      <c r="AS3" s="195">
        <v>0</v>
      </c>
      <c r="AT3" s="195">
        <v>0</v>
      </c>
      <c r="AU3" s="195">
        <v>1008.79</v>
      </c>
      <c r="AV3" s="195">
        <v>9.812745962985359</v>
      </c>
      <c r="AW3" s="195">
        <v>1.845007750462083</v>
      </c>
      <c r="AX3" s="195">
        <v>333</v>
      </c>
      <c r="AY3" s="195">
        <v>2603</v>
      </c>
      <c r="AZ3" s="195">
        <v>0.1279293123319247</v>
      </c>
      <c r="BA3" s="195">
        <v>0.06313486130840922</v>
      </c>
      <c r="BB3" s="195">
        <v>0</v>
      </c>
      <c r="BC3" s="195">
        <v>3389</v>
      </c>
      <c r="BD3" s="195">
        <v>3480</v>
      </c>
      <c r="BE3" s="195">
        <v>0.9738505747126437</v>
      </c>
      <c r="BF3" s="195">
        <v>0.5593142338605134</v>
      </c>
      <c r="BG3" s="195">
        <v>0</v>
      </c>
      <c r="BH3" s="195">
        <v>0</v>
      </c>
      <c r="BI3" s="195">
        <v>0</v>
      </c>
      <c r="BJ3" s="195">
        <v>-2375.7599999999998</v>
      </c>
      <c r="BK3" s="195">
        <v>-40585.899999999994</v>
      </c>
      <c r="BL3" s="195">
        <v>-2771.7200000000003</v>
      </c>
      <c r="BM3" s="195">
        <v>-14155.57</v>
      </c>
      <c r="BN3" s="195">
        <v>-395.96000000000004</v>
      </c>
      <c r="BO3" s="195">
        <v>-188872</v>
      </c>
      <c r="BP3" s="195">
        <v>-299491.78812398727</v>
      </c>
      <c r="BQ3" s="195">
        <v>-846067.53</v>
      </c>
      <c r="BR3" s="195">
        <v>191146.63372095674</v>
      </c>
      <c r="BS3" s="195">
        <v>982443</v>
      </c>
      <c r="BT3" s="195">
        <v>316760</v>
      </c>
      <c r="BU3" s="195">
        <v>854672.9711615616</v>
      </c>
      <c r="BV3" s="195">
        <v>45846.99735082741</v>
      </c>
      <c r="BW3" s="195">
        <v>104017.12567895393</v>
      </c>
      <c r="BX3" s="195">
        <v>405909.5598663371</v>
      </c>
      <c r="BY3" s="195">
        <v>595879.924617515</v>
      </c>
      <c r="BZ3" s="195">
        <v>855777.1993154305</v>
      </c>
      <c r="CA3" s="195">
        <v>259567.6986035869</v>
      </c>
      <c r="CB3" s="195">
        <v>890.91</v>
      </c>
      <c r="CC3" s="195">
        <v>-11106.588389629876</v>
      </c>
      <c r="CD3" s="195">
        <v>4412933.43192554</v>
      </c>
      <c r="CE3" s="195">
        <v>2926353.563801552</v>
      </c>
      <c r="CF3" s="195">
        <v>0</v>
      </c>
      <c r="CG3" s="229">
        <v>9852634.980894543</v>
      </c>
      <c r="CH3" s="195">
        <v>1144765</v>
      </c>
      <c r="CI3" s="195">
        <v>2290437.6215999997</v>
      </c>
      <c r="CJ3" s="195">
        <v>35069140.15577381</v>
      </c>
      <c r="CL3" s="195">
        <v>10006</v>
      </c>
    </row>
    <row r="4" spans="1:90" ht="9.75">
      <c r="A4" s="195">
        <v>9</v>
      </c>
      <c r="B4" s="195" t="s">
        <v>8</v>
      </c>
      <c r="C4" s="195">
        <v>2639</v>
      </c>
      <c r="D4" s="195">
        <v>10351466.85</v>
      </c>
      <c r="E4" s="195">
        <v>4604325.480467338</v>
      </c>
      <c r="F4" s="195">
        <v>470649.06180985196</v>
      </c>
      <c r="G4" s="195">
        <v>15426441.39227719</v>
      </c>
      <c r="H4" s="195">
        <v>3599.08</v>
      </c>
      <c r="I4" s="195">
        <v>9497972.12</v>
      </c>
      <c r="J4" s="195">
        <v>5928469.272277191</v>
      </c>
      <c r="K4" s="195">
        <v>54423.06642783339</v>
      </c>
      <c r="L4" s="195">
        <v>787213.7636117098</v>
      </c>
      <c r="M4" s="195">
        <v>0</v>
      </c>
      <c r="N4" s="195">
        <v>6770106.102316734</v>
      </c>
      <c r="O4" s="195">
        <v>2812527.366801861</v>
      </c>
      <c r="P4" s="195">
        <v>9582633.469118595</v>
      </c>
      <c r="Q4" s="195">
        <v>195</v>
      </c>
      <c r="R4" s="195">
        <v>39</v>
      </c>
      <c r="S4" s="195">
        <v>210</v>
      </c>
      <c r="T4" s="195">
        <v>114</v>
      </c>
      <c r="U4" s="195">
        <v>101</v>
      </c>
      <c r="V4" s="195">
        <v>1383</v>
      </c>
      <c r="W4" s="195">
        <v>286</v>
      </c>
      <c r="X4" s="195">
        <v>223</v>
      </c>
      <c r="Y4" s="195">
        <v>88</v>
      </c>
      <c r="Z4" s="195">
        <v>7</v>
      </c>
      <c r="AA4" s="195">
        <v>0</v>
      </c>
      <c r="AB4" s="195">
        <v>2615</v>
      </c>
      <c r="AC4" s="195">
        <v>17</v>
      </c>
      <c r="AD4" s="195">
        <v>597</v>
      </c>
      <c r="AE4" s="195">
        <v>1.5111981170973257</v>
      </c>
      <c r="AF4" s="195">
        <v>4604325.480467338</v>
      </c>
      <c r="AG4" s="195">
        <v>4928954.669489743</v>
      </c>
      <c r="AH4" s="195">
        <v>1636718.4797761622</v>
      </c>
      <c r="AI4" s="195">
        <v>517310.154789123</v>
      </c>
      <c r="AJ4" s="195">
        <v>133</v>
      </c>
      <c r="AK4" s="195">
        <v>1155</v>
      </c>
      <c r="AL4" s="195">
        <v>0.8672578196046804</v>
      </c>
      <c r="AM4" s="195">
        <v>17</v>
      </c>
      <c r="AN4" s="195">
        <v>0.006441834028040924</v>
      </c>
      <c r="AO4" s="195">
        <v>0.002473580059786956</v>
      </c>
      <c r="AP4" s="195">
        <v>0</v>
      </c>
      <c r="AQ4" s="195">
        <v>7</v>
      </c>
      <c r="AR4" s="195">
        <v>0</v>
      </c>
      <c r="AS4" s="195">
        <v>0</v>
      </c>
      <c r="AT4" s="195">
        <v>0</v>
      </c>
      <c r="AU4" s="195">
        <v>251.41</v>
      </c>
      <c r="AV4" s="195">
        <v>10.496798058947537</v>
      </c>
      <c r="AW4" s="195">
        <v>1.724772854860348</v>
      </c>
      <c r="AX4" s="195">
        <v>95</v>
      </c>
      <c r="AY4" s="195">
        <v>698</v>
      </c>
      <c r="AZ4" s="195">
        <v>0.1361031518624642</v>
      </c>
      <c r="BA4" s="195">
        <v>0.0713087008389487</v>
      </c>
      <c r="BB4" s="195">
        <v>0</v>
      </c>
      <c r="BC4" s="195">
        <v>725</v>
      </c>
      <c r="BD4" s="195">
        <v>978</v>
      </c>
      <c r="BE4" s="195">
        <v>0.7413087934560327</v>
      </c>
      <c r="BF4" s="195">
        <v>0.3267724526039024</v>
      </c>
      <c r="BG4" s="195">
        <v>0</v>
      </c>
      <c r="BH4" s="195">
        <v>0</v>
      </c>
      <c r="BI4" s="195">
        <v>0</v>
      </c>
      <c r="BJ4" s="195">
        <v>-633.36</v>
      </c>
      <c r="BK4" s="195">
        <v>-10819.9</v>
      </c>
      <c r="BL4" s="195">
        <v>-738.9200000000001</v>
      </c>
      <c r="BM4" s="195">
        <v>-3773.77</v>
      </c>
      <c r="BN4" s="195">
        <v>-105.56</v>
      </c>
      <c r="BO4" s="195">
        <v>8706</v>
      </c>
      <c r="BP4" s="195">
        <v>-65638.38558469691</v>
      </c>
      <c r="BQ4" s="195">
        <v>-225555.33</v>
      </c>
      <c r="BR4" s="195">
        <v>-17372.005542550236</v>
      </c>
      <c r="BS4" s="195">
        <v>269616</v>
      </c>
      <c r="BT4" s="195">
        <v>76861</v>
      </c>
      <c r="BU4" s="195">
        <v>208942.05469652946</v>
      </c>
      <c r="BV4" s="195">
        <v>11331.87612350449</v>
      </c>
      <c r="BW4" s="195">
        <v>20677.75817964038</v>
      </c>
      <c r="BX4" s="195">
        <v>98339.24119116721</v>
      </c>
      <c r="BY4" s="195">
        <v>155628.8025438553</v>
      </c>
      <c r="BZ4" s="195">
        <v>249305.43506665138</v>
      </c>
      <c r="CA4" s="195">
        <v>62436.342574807924</v>
      </c>
      <c r="CB4" s="195">
        <v>237.51</v>
      </c>
      <c r="CC4" s="195">
        <v>24611.014362801172</v>
      </c>
      <c r="CD4" s="195">
        <v>1169321.0291964067</v>
      </c>
      <c r="CE4" s="195">
        <v>787213.7636117098</v>
      </c>
      <c r="CF4" s="195">
        <v>0</v>
      </c>
      <c r="CG4" s="229">
        <v>2812527.366801861</v>
      </c>
      <c r="CH4" s="195">
        <v>-559170</v>
      </c>
      <c r="CI4" s="195">
        <v>-24745.295999999995</v>
      </c>
      <c r="CJ4" s="195">
        <v>9023463.469118595</v>
      </c>
      <c r="CL4" s="195">
        <v>2687</v>
      </c>
    </row>
    <row r="5" spans="1:90" ht="9.75">
      <c r="A5" s="195">
        <v>10</v>
      </c>
      <c r="B5" s="195" t="s">
        <v>9</v>
      </c>
      <c r="C5" s="195">
        <v>11907</v>
      </c>
      <c r="D5" s="195">
        <v>45290280.35</v>
      </c>
      <c r="E5" s="195">
        <v>19316531.445683923</v>
      </c>
      <c r="F5" s="195">
        <v>2180036.7464959836</v>
      </c>
      <c r="G5" s="195">
        <v>66786848.542179905</v>
      </c>
      <c r="H5" s="195">
        <v>3599.08</v>
      </c>
      <c r="I5" s="195">
        <v>42854245.56</v>
      </c>
      <c r="J5" s="195">
        <v>23932602.982179902</v>
      </c>
      <c r="K5" s="195">
        <v>445877.39412531897</v>
      </c>
      <c r="L5" s="195">
        <v>3070680.918904538</v>
      </c>
      <c r="M5" s="195">
        <v>0</v>
      </c>
      <c r="N5" s="195">
        <v>27449161.29520976</v>
      </c>
      <c r="O5" s="195">
        <v>11667547.489991529</v>
      </c>
      <c r="P5" s="195">
        <v>39116708.78520129</v>
      </c>
      <c r="Q5" s="195">
        <v>732</v>
      </c>
      <c r="R5" s="195">
        <v>147</v>
      </c>
      <c r="S5" s="195">
        <v>901</v>
      </c>
      <c r="T5" s="195">
        <v>413</v>
      </c>
      <c r="U5" s="195">
        <v>446</v>
      </c>
      <c r="V5" s="195">
        <v>6209</v>
      </c>
      <c r="W5" s="195">
        <v>1593</v>
      </c>
      <c r="X5" s="195">
        <v>1010</v>
      </c>
      <c r="Y5" s="195">
        <v>456</v>
      </c>
      <c r="Z5" s="195">
        <v>6</v>
      </c>
      <c r="AA5" s="195">
        <v>1</v>
      </c>
      <c r="AB5" s="195">
        <v>11735</v>
      </c>
      <c r="AC5" s="195">
        <v>165</v>
      </c>
      <c r="AD5" s="195">
        <v>3059</v>
      </c>
      <c r="AE5" s="195">
        <v>1.4051463817404943</v>
      </c>
      <c r="AF5" s="195">
        <v>19316531.445683923</v>
      </c>
      <c r="AG5" s="195">
        <v>21998711.292737126</v>
      </c>
      <c r="AH5" s="195">
        <v>6702047.450157855</v>
      </c>
      <c r="AI5" s="195">
        <v>2283299.9935519914</v>
      </c>
      <c r="AJ5" s="195">
        <v>538</v>
      </c>
      <c r="AK5" s="195">
        <v>5154</v>
      </c>
      <c r="AL5" s="195">
        <v>0.786169930828457</v>
      </c>
      <c r="AM5" s="195">
        <v>165</v>
      </c>
      <c r="AN5" s="195">
        <v>0.013857394809775762</v>
      </c>
      <c r="AO5" s="195">
        <v>0.009889140841521794</v>
      </c>
      <c r="AP5" s="195">
        <v>0</v>
      </c>
      <c r="AQ5" s="195">
        <v>6</v>
      </c>
      <c r="AR5" s="195">
        <v>1</v>
      </c>
      <c r="AS5" s="195">
        <v>0</v>
      </c>
      <c r="AT5" s="195">
        <v>0</v>
      </c>
      <c r="AU5" s="195">
        <v>1087.23</v>
      </c>
      <c r="AV5" s="195">
        <v>10.951684556165668</v>
      </c>
      <c r="AW5" s="195">
        <v>1.6531331104520202</v>
      </c>
      <c r="AX5" s="195">
        <v>442</v>
      </c>
      <c r="AY5" s="195">
        <v>3223</v>
      </c>
      <c r="AZ5" s="195">
        <v>0.13713931120074466</v>
      </c>
      <c r="BA5" s="195">
        <v>0.07234486017722917</v>
      </c>
      <c r="BB5" s="195">
        <v>0</v>
      </c>
      <c r="BC5" s="195">
        <v>4470</v>
      </c>
      <c r="BD5" s="195">
        <v>4435</v>
      </c>
      <c r="BE5" s="195">
        <v>1.007891770011274</v>
      </c>
      <c r="BF5" s="195">
        <v>0.5933554291591436</v>
      </c>
      <c r="BG5" s="195">
        <v>0</v>
      </c>
      <c r="BH5" s="195">
        <v>1</v>
      </c>
      <c r="BI5" s="195">
        <v>0</v>
      </c>
      <c r="BJ5" s="195">
        <v>-2857.68</v>
      </c>
      <c r="BK5" s="195">
        <v>-48818.7</v>
      </c>
      <c r="BL5" s="195">
        <v>-3333.9600000000005</v>
      </c>
      <c r="BM5" s="195">
        <v>-17027.01</v>
      </c>
      <c r="BN5" s="195">
        <v>-476.28000000000003</v>
      </c>
      <c r="BO5" s="195">
        <v>-11550</v>
      </c>
      <c r="BP5" s="195">
        <v>-658804.7362722912</v>
      </c>
      <c r="BQ5" s="195">
        <v>-1017691.29</v>
      </c>
      <c r="BR5" s="195">
        <v>-158146.872291727</v>
      </c>
      <c r="BS5" s="195">
        <v>1196258</v>
      </c>
      <c r="BT5" s="195">
        <v>389828</v>
      </c>
      <c r="BU5" s="195">
        <v>994223.9405232423</v>
      </c>
      <c r="BV5" s="195">
        <v>46805.49325746627</v>
      </c>
      <c r="BW5" s="195">
        <v>102562.06916084253</v>
      </c>
      <c r="BX5" s="195">
        <v>466334.08575838123</v>
      </c>
      <c r="BY5" s="195">
        <v>749068.4935681962</v>
      </c>
      <c r="BZ5" s="195">
        <v>1066515.1689976272</v>
      </c>
      <c r="CA5" s="195">
        <v>322351.75372613425</v>
      </c>
      <c r="CB5" s="195">
        <v>1071.6299999999999</v>
      </c>
      <c r="CC5" s="195">
        <v>-7948.667523332493</v>
      </c>
      <c r="CD5" s="195">
        <v>5157373.095176829</v>
      </c>
      <c r="CE5" s="195">
        <v>3070680.918904538</v>
      </c>
      <c r="CF5" s="195">
        <v>0</v>
      </c>
      <c r="CG5" s="229">
        <v>11667547.489991529</v>
      </c>
      <c r="CH5" s="195">
        <v>-724360</v>
      </c>
      <c r="CI5" s="195">
        <v>-47732.37360000002</v>
      </c>
      <c r="CJ5" s="195">
        <v>38392348.78520129</v>
      </c>
      <c r="CL5" s="195">
        <v>12044</v>
      </c>
    </row>
    <row r="6" spans="1:90" ht="9.75">
      <c r="A6" s="195">
        <v>16</v>
      </c>
      <c r="B6" s="195" t="s">
        <v>10</v>
      </c>
      <c r="C6" s="195">
        <v>8323</v>
      </c>
      <c r="D6" s="195">
        <v>29488923.160000004</v>
      </c>
      <c r="E6" s="195">
        <v>10317944.520254388</v>
      </c>
      <c r="F6" s="195">
        <v>1819943.2628171358</v>
      </c>
      <c r="G6" s="195">
        <v>41626810.94307153</v>
      </c>
      <c r="H6" s="195">
        <v>3599.08</v>
      </c>
      <c r="I6" s="195">
        <v>29955142.84</v>
      </c>
      <c r="J6" s="195">
        <v>11671668.10307153</v>
      </c>
      <c r="K6" s="195">
        <v>169995.09716765798</v>
      </c>
      <c r="L6" s="195">
        <v>2131072.4923302666</v>
      </c>
      <c r="M6" s="195">
        <v>0</v>
      </c>
      <c r="N6" s="195">
        <v>13972735.692569453</v>
      </c>
      <c r="O6" s="195">
        <v>4102731.6472636163</v>
      </c>
      <c r="P6" s="195">
        <v>18075467.33983307</v>
      </c>
      <c r="Q6" s="195">
        <v>410</v>
      </c>
      <c r="R6" s="195">
        <v>70</v>
      </c>
      <c r="S6" s="195">
        <v>557</v>
      </c>
      <c r="T6" s="195">
        <v>237</v>
      </c>
      <c r="U6" s="195">
        <v>277</v>
      </c>
      <c r="V6" s="195">
        <v>4265</v>
      </c>
      <c r="W6" s="195">
        <v>1456</v>
      </c>
      <c r="X6" s="195">
        <v>767</v>
      </c>
      <c r="Y6" s="195">
        <v>284</v>
      </c>
      <c r="Z6" s="195">
        <v>18</v>
      </c>
      <c r="AA6" s="195">
        <v>4</v>
      </c>
      <c r="AB6" s="195">
        <v>8116</v>
      </c>
      <c r="AC6" s="195">
        <v>185</v>
      </c>
      <c r="AD6" s="195">
        <v>2507</v>
      </c>
      <c r="AE6" s="195">
        <v>1.073762101221574</v>
      </c>
      <c r="AF6" s="195">
        <v>10317944.520254388</v>
      </c>
      <c r="AG6" s="195">
        <v>12145559.63201004</v>
      </c>
      <c r="AH6" s="195">
        <v>3310683.1354155336</v>
      </c>
      <c r="AI6" s="195">
        <v>1097054.293776933</v>
      </c>
      <c r="AJ6" s="195">
        <v>414</v>
      </c>
      <c r="AK6" s="195">
        <v>3554</v>
      </c>
      <c r="AL6" s="195">
        <v>0.8773269800846446</v>
      </c>
      <c r="AM6" s="195">
        <v>185</v>
      </c>
      <c r="AN6" s="195">
        <v>0.022227562177099605</v>
      </c>
      <c r="AO6" s="195">
        <v>0.018259308208845637</v>
      </c>
      <c r="AP6" s="195">
        <v>0</v>
      </c>
      <c r="AQ6" s="195">
        <v>18</v>
      </c>
      <c r="AR6" s="195">
        <v>4</v>
      </c>
      <c r="AS6" s="195">
        <v>3</v>
      </c>
      <c r="AT6" s="195">
        <v>492</v>
      </c>
      <c r="AU6" s="195">
        <v>563.28</v>
      </c>
      <c r="AV6" s="195">
        <v>14.775955120011362</v>
      </c>
      <c r="AW6" s="195">
        <v>1.2252739134612085</v>
      </c>
      <c r="AX6" s="195">
        <v>391</v>
      </c>
      <c r="AY6" s="195">
        <v>2358</v>
      </c>
      <c r="AZ6" s="195">
        <v>0.16581849024597117</v>
      </c>
      <c r="BA6" s="195">
        <v>0.10102403922245569</v>
      </c>
      <c r="BB6" s="195">
        <v>0</v>
      </c>
      <c r="BC6" s="195">
        <v>2247</v>
      </c>
      <c r="BD6" s="195">
        <v>3044</v>
      </c>
      <c r="BE6" s="195">
        <v>0.738173455978975</v>
      </c>
      <c r="BF6" s="195">
        <v>0.3236371151268447</v>
      </c>
      <c r="BG6" s="195">
        <v>0</v>
      </c>
      <c r="BH6" s="195">
        <v>4</v>
      </c>
      <c r="BI6" s="195">
        <v>0</v>
      </c>
      <c r="BJ6" s="195">
        <v>-1997.52</v>
      </c>
      <c r="BK6" s="195">
        <v>-34124.299999999996</v>
      </c>
      <c r="BL6" s="195">
        <v>-2330.44</v>
      </c>
      <c r="BM6" s="195">
        <v>-11901.89</v>
      </c>
      <c r="BN6" s="195">
        <v>-332.92</v>
      </c>
      <c r="BO6" s="195">
        <v>198106</v>
      </c>
      <c r="BP6" s="195">
        <v>-228898.44612591979</v>
      </c>
      <c r="BQ6" s="195">
        <v>-711366.8099999999</v>
      </c>
      <c r="BR6" s="195">
        <v>98970.00168253854</v>
      </c>
      <c r="BS6" s="195">
        <v>734044</v>
      </c>
      <c r="BT6" s="195">
        <v>234966</v>
      </c>
      <c r="BU6" s="195">
        <v>499428.03132371634</v>
      </c>
      <c r="BV6" s="195">
        <v>23164.14885330807</v>
      </c>
      <c r="BW6" s="195">
        <v>5375.026859721413</v>
      </c>
      <c r="BX6" s="195">
        <v>239081.0739268699</v>
      </c>
      <c r="BY6" s="195">
        <v>418755.6805136163</v>
      </c>
      <c r="BZ6" s="195">
        <v>701338.6127065108</v>
      </c>
      <c r="CA6" s="195">
        <v>207166.79425464023</v>
      </c>
      <c r="CB6" s="195">
        <v>749.0699999999999</v>
      </c>
      <c r="CC6" s="195">
        <v>-3079.3416647349222</v>
      </c>
      <c r="CD6" s="195">
        <v>3358065.0984561862</v>
      </c>
      <c r="CE6" s="195">
        <v>2131072.4923302666</v>
      </c>
      <c r="CF6" s="195">
        <v>0</v>
      </c>
      <c r="CG6" s="229">
        <v>4102731.6472636163</v>
      </c>
      <c r="CH6" s="195">
        <v>-548193</v>
      </c>
      <c r="CI6" s="195">
        <v>836351.9332800001</v>
      </c>
      <c r="CJ6" s="195">
        <v>17527274.33983307</v>
      </c>
      <c r="CL6" s="195">
        <v>8287</v>
      </c>
    </row>
    <row r="7" spans="1:90" ht="9.75">
      <c r="A7" s="195">
        <v>18</v>
      </c>
      <c r="B7" s="195" t="s">
        <v>11</v>
      </c>
      <c r="C7" s="195">
        <v>5046</v>
      </c>
      <c r="D7" s="195">
        <v>18367441.08</v>
      </c>
      <c r="E7" s="195">
        <v>4205498.628760703</v>
      </c>
      <c r="F7" s="195">
        <v>857257.0173079651</v>
      </c>
      <c r="G7" s="195">
        <v>23430196.726068668</v>
      </c>
      <c r="H7" s="195">
        <v>3599.08</v>
      </c>
      <c r="I7" s="195">
        <v>18160957.68</v>
      </c>
      <c r="J7" s="195">
        <v>5269239.046068668</v>
      </c>
      <c r="K7" s="195">
        <v>56759.73765279662</v>
      </c>
      <c r="L7" s="195">
        <v>1061592.4579565683</v>
      </c>
      <c r="M7" s="195">
        <v>0</v>
      </c>
      <c r="N7" s="195">
        <v>6387591.241678033</v>
      </c>
      <c r="O7" s="195">
        <v>1426137.8073441957</v>
      </c>
      <c r="P7" s="195">
        <v>7813729.049022228</v>
      </c>
      <c r="Q7" s="195">
        <v>403</v>
      </c>
      <c r="R7" s="195">
        <v>78</v>
      </c>
      <c r="S7" s="195">
        <v>430</v>
      </c>
      <c r="T7" s="195">
        <v>225</v>
      </c>
      <c r="U7" s="195">
        <v>191</v>
      </c>
      <c r="V7" s="195">
        <v>2832</v>
      </c>
      <c r="W7" s="195">
        <v>536</v>
      </c>
      <c r="X7" s="195">
        <v>241</v>
      </c>
      <c r="Y7" s="195">
        <v>110</v>
      </c>
      <c r="Z7" s="195">
        <v>153</v>
      </c>
      <c r="AA7" s="195">
        <v>0</v>
      </c>
      <c r="AB7" s="195">
        <v>4764</v>
      </c>
      <c r="AC7" s="195">
        <v>129</v>
      </c>
      <c r="AD7" s="195">
        <v>887</v>
      </c>
      <c r="AE7" s="195">
        <v>0.7218800290788412</v>
      </c>
      <c r="AF7" s="195">
        <v>4205498.628760703</v>
      </c>
      <c r="AG7" s="195">
        <v>5282740.910647617</v>
      </c>
      <c r="AH7" s="195">
        <v>1130253.5088945827</v>
      </c>
      <c r="AI7" s="195">
        <v>633258.982586685</v>
      </c>
      <c r="AJ7" s="195">
        <v>228</v>
      </c>
      <c r="AK7" s="195">
        <v>2563</v>
      </c>
      <c r="AL7" s="195">
        <v>0.6699845816688518</v>
      </c>
      <c r="AM7" s="195">
        <v>129</v>
      </c>
      <c r="AN7" s="195">
        <v>0.025564803804994055</v>
      </c>
      <c r="AO7" s="195">
        <v>0.021596549836740087</v>
      </c>
      <c r="AP7" s="195">
        <v>0</v>
      </c>
      <c r="AQ7" s="195">
        <v>153</v>
      </c>
      <c r="AR7" s="195">
        <v>0</v>
      </c>
      <c r="AS7" s="195">
        <v>0</v>
      </c>
      <c r="AT7" s="195">
        <v>0</v>
      </c>
      <c r="AU7" s="195">
        <v>212.42</v>
      </c>
      <c r="AV7" s="195">
        <v>23.754825346012616</v>
      </c>
      <c r="AW7" s="195">
        <v>0.7621437788454405</v>
      </c>
      <c r="AX7" s="195">
        <v>271</v>
      </c>
      <c r="AY7" s="195">
        <v>1688</v>
      </c>
      <c r="AZ7" s="195">
        <v>0.16054502369668247</v>
      </c>
      <c r="BA7" s="195">
        <v>0.09575057267316699</v>
      </c>
      <c r="BB7" s="195">
        <v>0</v>
      </c>
      <c r="BC7" s="195">
        <v>1345</v>
      </c>
      <c r="BD7" s="195">
        <v>2269</v>
      </c>
      <c r="BE7" s="195">
        <v>0.5927721463199648</v>
      </c>
      <c r="BF7" s="195">
        <v>0.17823580546783446</v>
      </c>
      <c r="BG7" s="195">
        <v>0</v>
      </c>
      <c r="BH7" s="195">
        <v>0</v>
      </c>
      <c r="BI7" s="195">
        <v>0</v>
      </c>
      <c r="BJ7" s="195">
        <v>-1211.04</v>
      </c>
      <c r="BK7" s="195">
        <v>-20688.6</v>
      </c>
      <c r="BL7" s="195">
        <v>-1412.88</v>
      </c>
      <c r="BM7" s="195">
        <v>-7215.78</v>
      </c>
      <c r="BN7" s="195">
        <v>-201.84</v>
      </c>
      <c r="BO7" s="195">
        <v>4308</v>
      </c>
      <c r="BP7" s="195">
        <v>-110882.8051549368</v>
      </c>
      <c r="BQ7" s="195">
        <v>-431281.62</v>
      </c>
      <c r="BR7" s="195">
        <v>113498.53809232544</v>
      </c>
      <c r="BS7" s="195">
        <v>390010</v>
      </c>
      <c r="BT7" s="195">
        <v>130963</v>
      </c>
      <c r="BU7" s="195">
        <v>277568.86861187575</v>
      </c>
      <c r="BV7" s="195">
        <v>5685.533134850141</v>
      </c>
      <c r="BW7" s="195">
        <v>18260.159979551037</v>
      </c>
      <c r="BX7" s="195">
        <v>78444.9405121629</v>
      </c>
      <c r="BY7" s="195">
        <v>268579.92814660154</v>
      </c>
      <c r="BZ7" s="195">
        <v>394468.0167573563</v>
      </c>
      <c r="CA7" s="195">
        <v>106452.60858936342</v>
      </c>
      <c r="CB7" s="195">
        <v>454.14</v>
      </c>
      <c r="CC7" s="195">
        <v>-11102.15071258101</v>
      </c>
      <c r="CD7" s="195">
        <v>1777591.583111505</v>
      </c>
      <c r="CE7" s="195">
        <v>1061592.4579565683</v>
      </c>
      <c r="CF7" s="195">
        <v>0</v>
      </c>
      <c r="CG7" s="229">
        <v>1426137.8073441957</v>
      </c>
      <c r="CH7" s="195">
        <v>-245390</v>
      </c>
      <c r="CI7" s="195">
        <v>506223.6369600001</v>
      </c>
      <c r="CJ7" s="195">
        <v>7568339.049022228</v>
      </c>
      <c r="CL7" s="195">
        <v>5104</v>
      </c>
    </row>
    <row r="8" spans="1:90" ht="9.75">
      <c r="A8" s="195">
        <v>19</v>
      </c>
      <c r="B8" s="195" t="s">
        <v>12</v>
      </c>
      <c r="C8" s="195">
        <v>3984</v>
      </c>
      <c r="D8" s="195">
        <v>14160691.690000001</v>
      </c>
      <c r="E8" s="195">
        <v>3728623.713892788</v>
      </c>
      <c r="F8" s="195">
        <v>663129.7238458631</v>
      </c>
      <c r="G8" s="195">
        <v>18552445.12773865</v>
      </c>
      <c r="H8" s="195">
        <v>3599.08</v>
      </c>
      <c r="I8" s="195">
        <v>14338734.719999999</v>
      </c>
      <c r="J8" s="195">
        <v>4213710.407738652</v>
      </c>
      <c r="K8" s="195">
        <v>55279.45621237604</v>
      </c>
      <c r="L8" s="195">
        <v>622878.7611943851</v>
      </c>
      <c r="M8" s="195">
        <v>0</v>
      </c>
      <c r="N8" s="195">
        <v>4891868.625145413</v>
      </c>
      <c r="O8" s="195">
        <v>1755077.788310806</v>
      </c>
      <c r="P8" s="195">
        <v>6646946.413456219</v>
      </c>
      <c r="Q8" s="195">
        <v>328</v>
      </c>
      <c r="R8" s="195">
        <v>69</v>
      </c>
      <c r="S8" s="195">
        <v>320</v>
      </c>
      <c r="T8" s="195">
        <v>152</v>
      </c>
      <c r="U8" s="195">
        <v>160</v>
      </c>
      <c r="V8" s="195">
        <v>2257</v>
      </c>
      <c r="W8" s="195">
        <v>415</v>
      </c>
      <c r="X8" s="195">
        <v>203</v>
      </c>
      <c r="Y8" s="195">
        <v>80</v>
      </c>
      <c r="Z8" s="195">
        <v>24</v>
      </c>
      <c r="AA8" s="195">
        <v>0</v>
      </c>
      <c r="AB8" s="195">
        <v>3850</v>
      </c>
      <c r="AC8" s="195">
        <v>110</v>
      </c>
      <c r="AD8" s="195">
        <v>698</v>
      </c>
      <c r="AE8" s="195">
        <v>0.8106324881809179</v>
      </c>
      <c r="AF8" s="195">
        <v>3728623.713892788</v>
      </c>
      <c r="AG8" s="195">
        <v>4967676.884155137</v>
      </c>
      <c r="AH8" s="195">
        <v>682846.557492153</v>
      </c>
      <c r="AI8" s="195">
        <v>588663.2795876226</v>
      </c>
      <c r="AJ8" s="195">
        <v>182</v>
      </c>
      <c r="AK8" s="195">
        <v>1968</v>
      </c>
      <c r="AL8" s="195">
        <v>0.6965059992171735</v>
      </c>
      <c r="AM8" s="195">
        <v>110</v>
      </c>
      <c r="AN8" s="195">
        <v>0.027610441767068273</v>
      </c>
      <c r="AO8" s="195">
        <v>0.023642187798814305</v>
      </c>
      <c r="AP8" s="195">
        <v>0</v>
      </c>
      <c r="AQ8" s="195">
        <v>24</v>
      </c>
      <c r="AR8" s="195">
        <v>0</v>
      </c>
      <c r="AS8" s="195">
        <v>0</v>
      </c>
      <c r="AT8" s="195">
        <v>0</v>
      </c>
      <c r="AU8" s="195">
        <v>95</v>
      </c>
      <c r="AV8" s="195">
        <v>41.93684210526316</v>
      </c>
      <c r="AW8" s="195">
        <v>0.4317109120801287</v>
      </c>
      <c r="AX8" s="195">
        <v>227</v>
      </c>
      <c r="AY8" s="195">
        <v>1348</v>
      </c>
      <c r="AZ8" s="195">
        <v>0.16839762611275966</v>
      </c>
      <c r="BA8" s="195">
        <v>0.10360317508924417</v>
      </c>
      <c r="BB8" s="195">
        <v>0</v>
      </c>
      <c r="BC8" s="195">
        <v>1114</v>
      </c>
      <c r="BD8" s="195">
        <v>1756</v>
      </c>
      <c r="BE8" s="195">
        <v>0.6343963553530751</v>
      </c>
      <c r="BF8" s="195">
        <v>0.21986001450094483</v>
      </c>
      <c r="BG8" s="195">
        <v>0</v>
      </c>
      <c r="BH8" s="195">
        <v>0</v>
      </c>
      <c r="BI8" s="195">
        <v>0</v>
      </c>
      <c r="BJ8" s="195">
        <v>-956.16</v>
      </c>
      <c r="BK8" s="195">
        <v>-16334.399999999998</v>
      </c>
      <c r="BL8" s="195">
        <v>-1115.5200000000002</v>
      </c>
      <c r="BM8" s="195">
        <v>-5697.12</v>
      </c>
      <c r="BN8" s="195">
        <v>-159.36</v>
      </c>
      <c r="BO8" s="195">
        <v>-66508</v>
      </c>
      <c r="BP8" s="195">
        <v>-144897.84337483524</v>
      </c>
      <c r="BQ8" s="195">
        <v>-340512.48</v>
      </c>
      <c r="BR8" s="195">
        <v>-55272.213284444064</v>
      </c>
      <c r="BS8" s="195">
        <v>304849</v>
      </c>
      <c r="BT8" s="195">
        <v>99381</v>
      </c>
      <c r="BU8" s="195">
        <v>201671.6672826829</v>
      </c>
      <c r="BV8" s="195">
        <v>3174.9392171713553</v>
      </c>
      <c r="BW8" s="195">
        <v>16950.500800257825</v>
      </c>
      <c r="BX8" s="195">
        <v>78918.645847082</v>
      </c>
      <c r="BY8" s="195">
        <v>205320.91818612782</v>
      </c>
      <c r="BZ8" s="195">
        <v>357272.2399105509</v>
      </c>
      <c r="CA8" s="195">
        <v>93136.486716834</v>
      </c>
      <c r="CB8" s="195">
        <v>358.56</v>
      </c>
      <c r="CC8" s="195">
        <v>6284.139892957548</v>
      </c>
      <c r="CD8" s="195">
        <v>1245537.8845692202</v>
      </c>
      <c r="CE8" s="195">
        <v>622878.7611943851</v>
      </c>
      <c r="CF8" s="195">
        <v>0</v>
      </c>
      <c r="CG8" s="229">
        <v>1755077.788310806</v>
      </c>
      <c r="CH8" s="195">
        <v>-647945</v>
      </c>
      <c r="CI8" s="195">
        <v>-137909.44176</v>
      </c>
      <c r="CJ8" s="195">
        <v>5999001.413456219</v>
      </c>
      <c r="CL8" s="195">
        <v>3986</v>
      </c>
    </row>
    <row r="9" spans="1:90" ht="9.75">
      <c r="A9" s="195">
        <v>46</v>
      </c>
      <c r="B9" s="195" t="s">
        <v>13</v>
      </c>
      <c r="C9" s="195">
        <v>1453</v>
      </c>
      <c r="D9" s="195">
        <v>5513769.71</v>
      </c>
      <c r="E9" s="195">
        <v>2501921.850463765</v>
      </c>
      <c r="F9" s="195">
        <v>1062083.183430724</v>
      </c>
      <c r="G9" s="195">
        <v>9077774.74389449</v>
      </c>
      <c r="H9" s="195">
        <v>3599.08</v>
      </c>
      <c r="I9" s="195">
        <v>5229463.24</v>
      </c>
      <c r="J9" s="195">
        <v>3848311.5038944893</v>
      </c>
      <c r="K9" s="195">
        <v>84242.22541070892</v>
      </c>
      <c r="L9" s="195">
        <v>628248.7847677801</v>
      </c>
      <c r="M9" s="195">
        <v>0</v>
      </c>
      <c r="N9" s="195">
        <v>4560802.514072979</v>
      </c>
      <c r="O9" s="195">
        <v>1127235.5798361907</v>
      </c>
      <c r="P9" s="195">
        <v>5688038.09390917</v>
      </c>
      <c r="Q9" s="195">
        <v>73</v>
      </c>
      <c r="R9" s="195">
        <v>18</v>
      </c>
      <c r="S9" s="195">
        <v>64</v>
      </c>
      <c r="T9" s="195">
        <v>37</v>
      </c>
      <c r="U9" s="195">
        <v>39</v>
      </c>
      <c r="V9" s="195">
        <v>706</v>
      </c>
      <c r="W9" s="195">
        <v>276</v>
      </c>
      <c r="X9" s="195">
        <v>167</v>
      </c>
      <c r="Y9" s="195">
        <v>73</v>
      </c>
      <c r="Z9" s="195">
        <v>1</v>
      </c>
      <c r="AA9" s="195">
        <v>0</v>
      </c>
      <c r="AB9" s="195">
        <v>1413</v>
      </c>
      <c r="AC9" s="195">
        <v>39</v>
      </c>
      <c r="AD9" s="195">
        <v>516</v>
      </c>
      <c r="AE9" s="195">
        <v>1.4914300986419673</v>
      </c>
      <c r="AF9" s="195">
        <v>2501921.850463765</v>
      </c>
      <c r="AG9" s="195">
        <v>2689971.4602493998</v>
      </c>
      <c r="AH9" s="195">
        <v>921040.9465991148</v>
      </c>
      <c r="AI9" s="195">
        <v>222978.51499531162</v>
      </c>
      <c r="AJ9" s="195">
        <v>96</v>
      </c>
      <c r="AK9" s="195">
        <v>601</v>
      </c>
      <c r="AL9" s="195">
        <v>1.203026872978206</v>
      </c>
      <c r="AM9" s="195">
        <v>39</v>
      </c>
      <c r="AN9" s="195">
        <v>0.026841018582243633</v>
      </c>
      <c r="AO9" s="195">
        <v>0.022872764613989665</v>
      </c>
      <c r="AP9" s="195">
        <v>0</v>
      </c>
      <c r="AQ9" s="195">
        <v>1</v>
      </c>
      <c r="AR9" s="195">
        <v>0</v>
      </c>
      <c r="AS9" s="195">
        <v>1</v>
      </c>
      <c r="AT9" s="195">
        <v>0</v>
      </c>
      <c r="AU9" s="195">
        <v>305.55</v>
      </c>
      <c r="AV9" s="195">
        <v>4.755359188348879</v>
      </c>
      <c r="AW9" s="195">
        <v>3.8071976559376677</v>
      </c>
      <c r="AX9" s="195">
        <v>71</v>
      </c>
      <c r="AY9" s="195">
        <v>377</v>
      </c>
      <c r="AZ9" s="195">
        <v>0.1883289124668435</v>
      </c>
      <c r="BA9" s="195">
        <v>0.12353446144332801</v>
      </c>
      <c r="BB9" s="195">
        <v>0.1604</v>
      </c>
      <c r="BC9" s="195">
        <v>375</v>
      </c>
      <c r="BD9" s="195">
        <v>466</v>
      </c>
      <c r="BE9" s="195">
        <v>0.8047210300429185</v>
      </c>
      <c r="BF9" s="195">
        <v>0.3901846891907882</v>
      </c>
      <c r="BG9" s="195">
        <v>0</v>
      </c>
      <c r="BH9" s="195">
        <v>0</v>
      </c>
      <c r="BI9" s="195">
        <v>0</v>
      </c>
      <c r="BJ9" s="195">
        <v>-348.71999999999997</v>
      </c>
      <c r="BK9" s="195">
        <v>-5957.299999999999</v>
      </c>
      <c r="BL9" s="195">
        <v>-406.84000000000003</v>
      </c>
      <c r="BM9" s="195">
        <v>-2077.79</v>
      </c>
      <c r="BN9" s="195">
        <v>-58.120000000000005</v>
      </c>
      <c r="BO9" s="195">
        <v>30511</v>
      </c>
      <c r="BP9" s="195">
        <v>-34965.27909999106</v>
      </c>
      <c r="BQ9" s="195">
        <v>-124187.91</v>
      </c>
      <c r="BR9" s="195">
        <v>129093.88504570909</v>
      </c>
      <c r="BS9" s="195">
        <v>170795</v>
      </c>
      <c r="BT9" s="195">
        <v>51004</v>
      </c>
      <c r="BU9" s="195">
        <v>132057.32919923117</v>
      </c>
      <c r="BV9" s="195">
        <v>6623.632441935772</v>
      </c>
      <c r="BW9" s="195">
        <v>5672.3970182429675</v>
      </c>
      <c r="BX9" s="195">
        <v>61209.4471838827</v>
      </c>
      <c r="BY9" s="195">
        <v>88357.1907931275</v>
      </c>
      <c r="BZ9" s="195">
        <v>132007.98019348277</v>
      </c>
      <c r="CA9" s="195">
        <v>36934.000312073</v>
      </c>
      <c r="CB9" s="195">
        <v>130.76999999999998</v>
      </c>
      <c r="CC9" s="195">
        <v>-6938.808319913951</v>
      </c>
      <c r="CD9" s="195">
        <v>837457.8238677712</v>
      </c>
      <c r="CE9" s="195">
        <v>628248.7847677801</v>
      </c>
      <c r="CF9" s="195">
        <v>0</v>
      </c>
      <c r="CG9" s="229">
        <v>1127235.5798361907</v>
      </c>
      <c r="CH9" s="195">
        <v>-353055</v>
      </c>
      <c r="CI9" s="195">
        <v>84889.38912</v>
      </c>
      <c r="CJ9" s="195">
        <v>5334983.09390917</v>
      </c>
      <c r="CL9" s="195">
        <v>1473</v>
      </c>
    </row>
    <row r="10" spans="1:90" ht="9.75">
      <c r="A10" s="195">
        <v>47</v>
      </c>
      <c r="B10" s="195" t="s">
        <v>14</v>
      </c>
      <c r="C10" s="195">
        <v>1872</v>
      </c>
      <c r="D10" s="195">
        <v>5716406.04</v>
      </c>
      <c r="E10" s="195">
        <v>2452428.717665044</v>
      </c>
      <c r="F10" s="195">
        <v>1846575.5606356114</v>
      </c>
      <c r="G10" s="195">
        <v>10015410.318300655</v>
      </c>
      <c r="H10" s="195">
        <v>3599.08</v>
      </c>
      <c r="I10" s="195">
        <v>6737477.76</v>
      </c>
      <c r="J10" s="195">
        <v>3277932.5583006553</v>
      </c>
      <c r="K10" s="195">
        <v>2806010.935459378</v>
      </c>
      <c r="L10" s="195">
        <v>1020304.5215607681</v>
      </c>
      <c r="M10" s="195">
        <v>0</v>
      </c>
      <c r="N10" s="195">
        <v>7104248.015320802</v>
      </c>
      <c r="O10" s="195">
        <v>1572747.5985844694</v>
      </c>
      <c r="P10" s="195">
        <v>8676995.613905272</v>
      </c>
      <c r="Q10" s="195">
        <v>93</v>
      </c>
      <c r="R10" s="195">
        <v>25</v>
      </c>
      <c r="S10" s="195">
        <v>86</v>
      </c>
      <c r="T10" s="195">
        <v>40</v>
      </c>
      <c r="U10" s="195">
        <v>52</v>
      </c>
      <c r="V10" s="195">
        <v>1102</v>
      </c>
      <c r="W10" s="195">
        <v>299</v>
      </c>
      <c r="X10" s="195">
        <v>129</v>
      </c>
      <c r="Y10" s="195">
        <v>46</v>
      </c>
      <c r="Z10" s="195">
        <v>11</v>
      </c>
      <c r="AA10" s="195">
        <v>199</v>
      </c>
      <c r="AB10" s="195">
        <v>1623</v>
      </c>
      <c r="AC10" s="195">
        <v>39</v>
      </c>
      <c r="AD10" s="195">
        <v>474</v>
      </c>
      <c r="AE10" s="195">
        <v>1.1347111601047797</v>
      </c>
      <c r="AF10" s="195">
        <v>2452428.717665044</v>
      </c>
      <c r="AG10" s="195">
        <v>3125959.808990462</v>
      </c>
      <c r="AH10" s="195">
        <v>705450.8729349716</v>
      </c>
      <c r="AI10" s="195">
        <v>249735.93679474902</v>
      </c>
      <c r="AJ10" s="195">
        <v>165</v>
      </c>
      <c r="AK10" s="195">
        <v>925</v>
      </c>
      <c r="AL10" s="195">
        <v>1.3434477461586016</v>
      </c>
      <c r="AM10" s="195">
        <v>39</v>
      </c>
      <c r="AN10" s="195">
        <v>0.020833333333333332</v>
      </c>
      <c r="AO10" s="195">
        <v>0.016865079365079364</v>
      </c>
      <c r="AP10" s="195">
        <v>0</v>
      </c>
      <c r="AQ10" s="195">
        <v>11</v>
      </c>
      <c r="AR10" s="195">
        <v>199</v>
      </c>
      <c r="AS10" s="195">
        <v>0</v>
      </c>
      <c r="AT10" s="195">
        <v>0</v>
      </c>
      <c r="AU10" s="195">
        <v>7952.91</v>
      </c>
      <c r="AV10" s="195">
        <v>0.2353855381237811</v>
      </c>
      <c r="AW10" s="195">
        <v>76.91463332595617</v>
      </c>
      <c r="AX10" s="195">
        <v>106</v>
      </c>
      <c r="AY10" s="195">
        <v>545</v>
      </c>
      <c r="AZ10" s="195">
        <v>0.1944954128440367</v>
      </c>
      <c r="BA10" s="195">
        <v>0.1297009618205212</v>
      </c>
      <c r="BB10" s="195">
        <v>1.90255</v>
      </c>
      <c r="BC10" s="195">
        <v>645</v>
      </c>
      <c r="BD10" s="195">
        <v>708</v>
      </c>
      <c r="BE10" s="195">
        <v>0.9110169491525424</v>
      </c>
      <c r="BF10" s="195">
        <v>0.4964806083004121</v>
      </c>
      <c r="BG10" s="195">
        <v>1</v>
      </c>
      <c r="BH10" s="195">
        <v>199</v>
      </c>
      <c r="BI10" s="195">
        <v>0</v>
      </c>
      <c r="BJ10" s="195">
        <v>-449.28</v>
      </c>
      <c r="BK10" s="195">
        <v>-7675.199999999999</v>
      </c>
      <c r="BL10" s="195">
        <v>-524.1600000000001</v>
      </c>
      <c r="BM10" s="195">
        <v>-2676.96</v>
      </c>
      <c r="BN10" s="195">
        <v>-74.88</v>
      </c>
      <c r="BO10" s="195">
        <v>95738</v>
      </c>
      <c r="BP10" s="195">
        <v>-58539.726069573575</v>
      </c>
      <c r="BQ10" s="195">
        <v>-159999.84</v>
      </c>
      <c r="BR10" s="195">
        <v>358000.4534871001</v>
      </c>
      <c r="BS10" s="195">
        <v>173397</v>
      </c>
      <c r="BT10" s="195">
        <v>59946</v>
      </c>
      <c r="BU10" s="195">
        <v>172394.94870718927</v>
      </c>
      <c r="BV10" s="195">
        <v>9669.362924982988</v>
      </c>
      <c r="BW10" s="195">
        <v>17796.73113292622</v>
      </c>
      <c r="BX10" s="195">
        <v>66470.25845941098</v>
      </c>
      <c r="BY10" s="195">
        <v>120347.25272450408</v>
      </c>
      <c r="BZ10" s="195">
        <v>149976.14331376436</v>
      </c>
      <c r="CA10" s="195">
        <v>66511.29198030259</v>
      </c>
      <c r="CB10" s="195">
        <v>168.48</v>
      </c>
      <c r="CC10" s="195">
        <v>12918.564900160985</v>
      </c>
      <c r="CD10" s="195">
        <v>1303334.4876303417</v>
      </c>
      <c r="CE10" s="195">
        <v>1020304.5215607681</v>
      </c>
      <c r="CF10" s="195">
        <v>0</v>
      </c>
      <c r="CG10" s="229">
        <v>1572747.5985844694</v>
      </c>
      <c r="CH10" s="195">
        <v>64079</v>
      </c>
      <c r="CI10" s="195">
        <v>-6511.92</v>
      </c>
      <c r="CJ10" s="195">
        <v>8741074.613905272</v>
      </c>
      <c r="CL10" s="195">
        <v>1861</v>
      </c>
    </row>
    <row r="11" spans="1:90" ht="9.75">
      <c r="A11" s="195">
        <v>49</v>
      </c>
      <c r="B11" s="195" t="s">
        <v>15</v>
      </c>
      <c r="C11" s="195">
        <v>274583</v>
      </c>
      <c r="D11" s="195">
        <v>893782441.3</v>
      </c>
      <c r="E11" s="195">
        <v>201796280.47999963</v>
      </c>
      <c r="F11" s="195">
        <v>120425047.49276385</v>
      </c>
      <c r="G11" s="195">
        <v>1216003769.2727633</v>
      </c>
      <c r="H11" s="195">
        <v>3599.08</v>
      </c>
      <c r="I11" s="195">
        <v>988246183.64</v>
      </c>
      <c r="J11" s="195">
        <v>227757585.63276327</v>
      </c>
      <c r="K11" s="195">
        <v>8855024.277752848</v>
      </c>
      <c r="L11" s="195">
        <v>-4894679.037078217</v>
      </c>
      <c r="M11" s="195">
        <v>0</v>
      </c>
      <c r="N11" s="195">
        <v>231717930.87343788</v>
      </c>
      <c r="O11" s="195">
        <v>-173399148.99325478</v>
      </c>
      <c r="P11" s="195">
        <v>58318781.8801831</v>
      </c>
      <c r="Q11" s="195">
        <v>21740</v>
      </c>
      <c r="R11" s="195">
        <v>3814</v>
      </c>
      <c r="S11" s="195">
        <v>21404</v>
      </c>
      <c r="T11" s="195">
        <v>9647</v>
      </c>
      <c r="U11" s="195">
        <v>9317</v>
      </c>
      <c r="V11" s="195">
        <v>169780</v>
      </c>
      <c r="W11" s="195">
        <v>23960</v>
      </c>
      <c r="X11" s="195">
        <v>11131</v>
      </c>
      <c r="Y11" s="195">
        <v>3790</v>
      </c>
      <c r="Z11" s="195">
        <v>20131</v>
      </c>
      <c r="AA11" s="195">
        <v>11</v>
      </c>
      <c r="AB11" s="195">
        <v>212789</v>
      </c>
      <c r="AC11" s="195">
        <v>41652</v>
      </c>
      <c r="AD11" s="195">
        <v>38881</v>
      </c>
      <c r="AE11" s="195">
        <v>0.6365525892184885</v>
      </c>
      <c r="AF11" s="195">
        <v>201796280.47999963</v>
      </c>
      <c r="AG11" s="195">
        <v>248650637.62364686</v>
      </c>
      <c r="AH11" s="195">
        <v>49820816.9180597</v>
      </c>
      <c r="AI11" s="195">
        <v>26177677.660449583</v>
      </c>
      <c r="AJ11" s="195">
        <v>14555</v>
      </c>
      <c r="AK11" s="195">
        <v>138605</v>
      </c>
      <c r="AL11" s="195">
        <v>0.7908823438499447</v>
      </c>
      <c r="AM11" s="195">
        <v>41652</v>
      </c>
      <c r="AN11" s="195">
        <v>0.15169183816915105</v>
      </c>
      <c r="AO11" s="195">
        <v>0.1477235842008971</v>
      </c>
      <c r="AP11" s="195">
        <v>1</v>
      </c>
      <c r="AQ11" s="195">
        <v>20131</v>
      </c>
      <c r="AR11" s="195">
        <v>11</v>
      </c>
      <c r="AS11" s="195">
        <v>3</v>
      </c>
      <c r="AT11" s="195">
        <v>654</v>
      </c>
      <c r="AU11" s="195">
        <v>312.29</v>
      </c>
      <c r="AV11" s="195">
        <v>879.2564603413493</v>
      </c>
      <c r="AW11" s="195">
        <v>0.02059079821602317</v>
      </c>
      <c r="AX11" s="195">
        <v>16751</v>
      </c>
      <c r="AY11" s="195">
        <v>99846</v>
      </c>
      <c r="AZ11" s="195">
        <v>0.16776836327945036</v>
      </c>
      <c r="BA11" s="195">
        <v>0.10297391225593487</v>
      </c>
      <c r="BB11" s="195">
        <v>0</v>
      </c>
      <c r="BC11" s="195">
        <v>116246</v>
      </c>
      <c r="BD11" s="195">
        <v>125599</v>
      </c>
      <c r="BE11" s="195">
        <v>0.9255328465990972</v>
      </c>
      <c r="BF11" s="195">
        <v>0.5109965057469669</v>
      </c>
      <c r="BG11" s="195">
        <v>0</v>
      </c>
      <c r="BH11" s="195">
        <v>11</v>
      </c>
      <c r="BI11" s="195">
        <v>0</v>
      </c>
      <c r="BJ11" s="195">
        <v>-65899.92</v>
      </c>
      <c r="BK11" s="195">
        <v>-1125790.2999999998</v>
      </c>
      <c r="BL11" s="195">
        <v>-76883.24</v>
      </c>
      <c r="BM11" s="195">
        <v>-392653.69</v>
      </c>
      <c r="BN11" s="195">
        <v>-10983.32</v>
      </c>
      <c r="BO11" s="195">
        <v>-2408909</v>
      </c>
      <c r="BP11" s="195">
        <v>-22759653.863241624</v>
      </c>
      <c r="BQ11" s="195">
        <v>-23468609.009999998</v>
      </c>
      <c r="BR11" s="195">
        <v>-266216.5658850074</v>
      </c>
      <c r="BS11" s="195">
        <v>12227998</v>
      </c>
      <c r="BT11" s="195">
        <v>4741059</v>
      </c>
      <c r="BU11" s="195">
        <v>9930861.540707117</v>
      </c>
      <c r="BV11" s="195">
        <v>158476.05074123334</v>
      </c>
      <c r="BW11" s="195">
        <v>-3216643.810550721</v>
      </c>
      <c r="BX11" s="195">
        <v>3590217.8977544284</v>
      </c>
      <c r="BY11" s="195">
        <v>10354449.592781734</v>
      </c>
      <c r="BZ11" s="195">
        <v>14030211.993497528</v>
      </c>
      <c r="CA11" s="195">
        <v>5368588.6363894185</v>
      </c>
      <c r="CB11" s="195">
        <v>24712.469999999998</v>
      </c>
      <c r="CC11" s="195">
        <v>-3741837.619272322</v>
      </c>
      <c r="CD11" s="195">
        <v>50792968.18616341</v>
      </c>
      <c r="CE11" s="195">
        <v>-4894679.037078217</v>
      </c>
      <c r="CF11" s="195">
        <v>0</v>
      </c>
      <c r="CG11" s="229">
        <v>-173399148.99325478</v>
      </c>
      <c r="CH11" s="195">
        <v>-16243523</v>
      </c>
      <c r="CI11" s="195">
        <v>-14019384.934367998</v>
      </c>
      <c r="CJ11" s="195">
        <v>42075258.8801831</v>
      </c>
      <c r="CL11" s="195">
        <v>269802</v>
      </c>
    </row>
    <row r="12" spans="1:90" ht="9.75">
      <c r="A12" s="195">
        <v>50</v>
      </c>
      <c r="B12" s="195" t="s">
        <v>16</v>
      </c>
      <c r="C12" s="195">
        <v>12004</v>
      </c>
      <c r="D12" s="195">
        <v>44227277.55</v>
      </c>
      <c r="E12" s="195">
        <v>13693076.133801898</v>
      </c>
      <c r="F12" s="195">
        <v>2141874.293170729</v>
      </c>
      <c r="G12" s="195">
        <v>60062227.976972625</v>
      </c>
      <c r="H12" s="195">
        <v>3599.08</v>
      </c>
      <c r="I12" s="195">
        <v>43203356.32</v>
      </c>
      <c r="J12" s="195">
        <v>16858871.656972624</v>
      </c>
      <c r="K12" s="195">
        <v>495644.19918920385</v>
      </c>
      <c r="L12" s="195">
        <v>2657423.6014373386</v>
      </c>
      <c r="M12" s="195">
        <v>0</v>
      </c>
      <c r="N12" s="195">
        <v>20011939.457599167</v>
      </c>
      <c r="O12" s="195">
        <v>4092048.431996101</v>
      </c>
      <c r="P12" s="195">
        <v>24103987.889595266</v>
      </c>
      <c r="Q12" s="195">
        <v>723</v>
      </c>
      <c r="R12" s="195">
        <v>138</v>
      </c>
      <c r="S12" s="195">
        <v>828</v>
      </c>
      <c r="T12" s="195">
        <v>402</v>
      </c>
      <c r="U12" s="195">
        <v>381</v>
      </c>
      <c r="V12" s="195">
        <v>6389</v>
      </c>
      <c r="W12" s="195">
        <v>1702</v>
      </c>
      <c r="X12" s="195">
        <v>1002</v>
      </c>
      <c r="Y12" s="195">
        <v>439</v>
      </c>
      <c r="Z12" s="195">
        <v>20</v>
      </c>
      <c r="AA12" s="195">
        <v>0</v>
      </c>
      <c r="AB12" s="195">
        <v>11646</v>
      </c>
      <c r="AC12" s="195">
        <v>338</v>
      </c>
      <c r="AD12" s="195">
        <v>3143</v>
      </c>
      <c r="AE12" s="195">
        <v>0.9880292771399439</v>
      </c>
      <c r="AF12" s="195">
        <v>13693076.133801898</v>
      </c>
      <c r="AG12" s="195">
        <v>17363609.334197897</v>
      </c>
      <c r="AH12" s="195">
        <v>3991001.3304124125</v>
      </c>
      <c r="AI12" s="195">
        <v>1783828.119962493</v>
      </c>
      <c r="AJ12" s="195">
        <v>468</v>
      </c>
      <c r="AK12" s="195">
        <v>5566</v>
      </c>
      <c r="AL12" s="195">
        <v>0.633258778201046</v>
      </c>
      <c r="AM12" s="195">
        <v>338</v>
      </c>
      <c r="AN12" s="195">
        <v>0.028157280906364546</v>
      </c>
      <c r="AO12" s="195">
        <v>0.024189026938110578</v>
      </c>
      <c r="AP12" s="195">
        <v>0</v>
      </c>
      <c r="AQ12" s="195">
        <v>20</v>
      </c>
      <c r="AR12" s="195">
        <v>0</v>
      </c>
      <c r="AS12" s="195">
        <v>0</v>
      </c>
      <c r="AT12" s="195">
        <v>0</v>
      </c>
      <c r="AU12" s="195">
        <v>578.8</v>
      </c>
      <c r="AV12" s="195">
        <v>20.739460953697307</v>
      </c>
      <c r="AW12" s="195">
        <v>0.8729538533061981</v>
      </c>
      <c r="AX12" s="195">
        <v>587</v>
      </c>
      <c r="AY12" s="195">
        <v>3520</v>
      </c>
      <c r="AZ12" s="195">
        <v>0.16676136363636362</v>
      </c>
      <c r="BA12" s="195">
        <v>0.10196691261284814</v>
      </c>
      <c r="BB12" s="195">
        <v>0</v>
      </c>
      <c r="BC12" s="195">
        <v>5236</v>
      </c>
      <c r="BD12" s="195">
        <v>4899</v>
      </c>
      <c r="BE12" s="195">
        <v>1.068789548887528</v>
      </c>
      <c r="BF12" s="195">
        <v>0.6542532080353978</v>
      </c>
      <c r="BG12" s="195">
        <v>0</v>
      </c>
      <c r="BH12" s="195">
        <v>0</v>
      </c>
      <c r="BI12" s="195">
        <v>0</v>
      </c>
      <c r="BJ12" s="195">
        <v>-2880.96</v>
      </c>
      <c r="BK12" s="195">
        <v>-49216.399999999994</v>
      </c>
      <c r="BL12" s="195">
        <v>-3361.1200000000003</v>
      </c>
      <c r="BM12" s="195">
        <v>-17165.719999999998</v>
      </c>
      <c r="BN12" s="195">
        <v>-480.16</v>
      </c>
      <c r="BO12" s="195">
        <v>-119829</v>
      </c>
      <c r="BP12" s="195">
        <v>-344249.9262200587</v>
      </c>
      <c r="BQ12" s="195">
        <v>-1025981.88</v>
      </c>
      <c r="BR12" s="195">
        <v>147021.0045784153</v>
      </c>
      <c r="BS12" s="195">
        <v>930471</v>
      </c>
      <c r="BT12" s="195">
        <v>326226</v>
      </c>
      <c r="BU12" s="195">
        <v>755979.6991818466</v>
      </c>
      <c r="BV12" s="195">
        <v>35805.37842070008</v>
      </c>
      <c r="BW12" s="195">
        <v>118088.13599981995</v>
      </c>
      <c r="BX12" s="195">
        <v>359583.83389071794</v>
      </c>
      <c r="BY12" s="195">
        <v>592840.1409151391</v>
      </c>
      <c r="BZ12" s="195">
        <v>1045132.1657653033</v>
      </c>
      <c r="CA12" s="195">
        <v>278567.27786175744</v>
      </c>
      <c r="CB12" s="195">
        <v>1080.36</v>
      </c>
      <c r="CC12" s="195">
        <v>-29772.788956303324</v>
      </c>
      <c r="CD12" s="195">
        <v>4441193.207657397</v>
      </c>
      <c r="CE12" s="195">
        <v>2657423.6014373386</v>
      </c>
      <c r="CF12" s="195">
        <v>0</v>
      </c>
      <c r="CG12" s="229">
        <v>4092048.431996101</v>
      </c>
      <c r="CH12" s="195">
        <v>-1209447</v>
      </c>
      <c r="CI12" s="195">
        <v>163631.52576000005</v>
      </c>
      <c r="CJ12" s="195">
        <v>22894540.889595266</v>
      </c>
      <c r="CL12" s="195">
        <v>12128</v>
      </c>
    </row>
    <row r="13" spans="1:90" ht="9.75">
      <c r="A13" s="195">
        <v>51</v>
      </c>
      <c r="B13" s="195" t="s">
        <v>17</v>
      </c>
      <c r="C13" s="195">
        <v>9418</v>
      </c>
      <c r="D13" s="195">
        <v>33300563.69</v>
      </c>
      <c r="E13" s="195">
        <v>8535046.605023786</v>
      </c>
      <c r="F13" s="195">
        <v>1860559.950666835</v>
      </c>
      <c r="G13" s="195">
        <v>43696170.24569062</v>
      </c>
      <c r="H13" s="195">
        <v>3599.08</v>
      </c>
      <c r="I13" s="195">
        <v>33896135.44</v>
      </c>
      <c r="J13" s="195">
        <v>9800034.805690624</v>
      </c>
      <c r="K13" s="195">
        <v>272560.0751587491</v>
      </c>
      <c r="L13" s="195">
        <v>3112373.337420703</v>
      </c>
      <c r="M13" s="195">
        <v>1838637.178455826</v>
      </c>
      <c r="N13" s="195">
        <v>15023605.3967259</v>
      </c>
      <c r="O13" s="195">
        <v>-2553061.49097299</v>
      </c>
      <c r="P13" s="195">
        <v>12470543.90575291</v>
      </c>
      <c r="Q13" s="195">
        <v>626</v>
      </c>
      <c r="R13" s="195">
        <v>112</v>
      </c>
      <c r="S13" s="195">
        <v>744</v>
      </c>
      <c r="T13" s="195">
        <v>309</v>
      </c>
      <c r="U13" s="195">
        <v>305</v>
      </c>
      <c r="V13" s="195">
        <v>5085</v>
      </c>
      <c r="W13" s="195">
        <v>1349</v>
      </c>
      <c r="X13" s="195">
        <v>639</v>
      </c>
      <c r="Y13" s="195">
        <v>249</v>
      </c>
      <c r="Z13" s="195">
        <v>31</v>
      </c>
      <c r="AA13" s="195">
        <v>0</v>
      </c>
      <c r="AB13" s="195">
        <v>9086</v>
      </c>
      <c r="AC13" s="195">
        <v>301</v>
      </c>
      <c r="AD13" s="195">
        <v>2237</v>
      </c>
      <c r="AE13" s="195">
        <v>0.7849499902790693</v>
      </c>
      <c r="AF13" s="195">
        <v>8535046.605023786</v>
      </c>
      <c r="AG13" s="195">
        <v>7305943.587482089</v>
      </c>
      <c r="AH13" s="195">
        <v>1554829.7243322295</v>
      </c>
      <c r="AI13" s="195">
        <v>865156.6381818091</v>
      </c>
      <c r="AJ13" s="195">
        <v>435</v>
      </c>
      <c r="AK13" s="195">
        <v>4253</v>
      </c>
      <c r="AL13" s="195">
        <v>0.7703222493363933</v>
      </c>
      <c r="AM13" s="195">
        <v>301</v>
      </c>
      <c r="AN13" s="195">
        <v>0.0319600764493523</v>
      </c>
      <c r="AO13" s="195">
        <v>0.027991822481098334</v>
      </c>
      <c r="AP13" s="195">
        <v>0</v>
      </c>
      <c r="AQ13" s="195">
        <v>31</v>
      </c>
      <c r="AR13" s="195">
        <v>0</v>
      </c>
      <c r="AS13" s="195">
        <v>0</v>
      </c>
      <c r="AT13" s="195">
        <v>0</v>
      </c>
      <c r="AU13" s="195">
        <v>514.77</v>
      </c>
      <c r="AV13" s="195">
        <v>18.29554946869476</v>
      </c>
      <c r="AW13" s="195">
        <v>0.9895626466973293</v>
      </c>
      <c r="AX13" s="195">
        <v>461</v>
      </c>
      <c r="AY13" s="195">
        <v>2996</v>
      </c>
      <c r="AZ13" s="195">
        <v>0.15387182910547398</v>
      </c>
      <c r="BA13" s="195">
        <v>0.0890773780819585</v>
      </c>
      <c r="BB13" s="195">
        <v>0</v>
      </c>
      <c r="BC13" s="195">
        <v>3227</v>
      </c>
      <c r="BD13" s="195">
        <v>3696</v>
      </c>
      <c r="BE13" s="195">
        <v>0.8731060606060606</v>
      </c>
      <c r="BF13" s="195">
        <v>0.45856971975393024</v>
      </c>
      <c r="BG13" s="195">
        <v>0</v>
      </c>
      <c r="BH13" s="195">
        <v>0</v>
      </c>
      <c r="BI13" s="195">
        <v>0</v>
      </c>
      <c r="BJ13" s="195">
        <v>-2260.3199999999997</v>
      </c>
      <c r="BK13" s="195">
        <v>-38613.799999999996</v>
      </c>
      <c r="BL13" s="195">
        <v>-2637.0400000000004</v>
      </c>
      <c r="BM13" s="195">
        <v>-13467.74</v>
      </c>
      <c r="BN13" s="195">
        <v>-376.72</v>
      </c>
      <c r="BO13" s="195">
        <v>166456</v>
      </c>
      <c r="BP13" s="195">
        <v>-170958.88491816525</v>
      </c>
      <c r="BQ13" s="195">
        <v>-804956.46</v>
      </c>
      <c r="BR13" s="195">
        <v>531912.2649731943</v>
      </c>
      <c r="BS13" s="195">
        <v>825213</v>
      </c>
      <c r="BT13" s="195">
        <v>332930</v>
      </c>
      <c r="BU13" s="195">
        <v>852349.3838743449</v>
      </c>
      <c r="BV13" s="195">
        <v>38149.05709767528</v>
      </c>
      <c r="BW13" s="195">
        <v>81094.72168116856</v>
      </c>
      <c r="BX13" s="195">
        <v>261660.24010085664</v>
      </c>
      <c r="BY13" s="195">
        <v>497056.58265767223</v>
      </c>
      <c r="BZ13" s="195">
        <v>700972.9043078987</v>
      </c>
      <c r="CA13" s="195">
        <v>275408.68621278135</v>
      </c>
      <c r="CB13" s="195">
        <v>847.62</v>
      </c>
      <c r="CC13" s="195">
        <v>-151311.67856672432</v>
      </c>
      <c r="CD13" s="195">
        <v>4412738.782338868</v>
      </c>
      <c r="CE13" s="195">
        <v>3112373.337420703</v>
      </c>
      <c r="CF13" s="195">
        <v>1838637.178455826</v>
      </c>
      <c r="CG13" s="229">
        <v>-2553061.49097299</v>
      </c>
      <c r="CH13" s="195">
        <v>-885295</v>
      </c>
      <c r="CI13" s="195">
        <v>-50675.76143999997</v>
      </c>
      <c r="CJ13" s="195">
        <v>11585248.90575291</v>
      </c>
      <c r="CL13" s="195">
        <v>9287</v>
      </c>
    </row>
    <row r="14" spans="1:90" ht="9.75">
      <c r="A14" s="195">
        <v>52</v>
      </c>
      <c r="B14" s="195" t="s">
        <v>18</v>
      </c>
      <c r="C14" s="195">
        <v>2535</v>
      </c>
      <c r="D14" s="195">
        <v>9445986.690000001</v>
      </c>
      <c r="E14" s="195">
        <v>4657401.649608039</v>
      </c>
      <c r="F14" s="195">
        <v>624136.8094498797</v>
      </c>
      <c r="G14" s="195">
        <v>14727525.14905792</v>
      </c>
      <c r="H14" s="195">
        <v>3599.08</v>
      </c>
      <c r="I14" s="195">
        <v>9123667.8</v>
      </c>
      <c r="J14" s="195">
        <v>5603857.349057918</v>
      </c>
      <c r="K14" s="195">
        <v>77157.23557754078</v>
      </c>
      <c r="L14" s="195">
        <v>949803.8178965852</v>
      </c>
      <c r="M14" s="195">
        <v>-215432.98888713404</v>
      </c>
      <c r="N14" s="195">
        <v>6415385.41364491</v>
      </c>
      <c r="O14" s="195">
        <v>1827507.7530716283</v>
      </c>
      <c r="P14" s="195">
        <v>8242893.166716538</v>
      </c>
      <c r="Q14" s="195">
        <v>154</v>
      </c>
      <c r="R14" s="195">
        <v>35</v>
      </c>
      <c r="S14" s="195">
        <v>162</v>
      </c>
      <c r="T14" s="195">
        <v>93</v>
      </c>
      <c r="U14" s="195">
        <v>90</v>
      </c>
      <c r="V14" s="195">
        <v>1340</v>
      </c>
      <c r="W14" s="195">
        <v>347</v>
      </c>
      <c r="X14" s="195">
        <v>223</v>
      </c>
      <c r="Y14" s="195">
        <v>91</v>
      </c>
      <c r="Z14" s="195">
        <v>49</v>
      </c>
      <c r="AA14" s="195">
        <v>0</v>
      </c>
      <c r="AB14" s="195">
        <v>2413</v>
      </c>
      <c r="AC14" s="195">
        <v>73</v>
      </c>
      <c r="AD14" s="195">
        <v>661</v>
      </c>
      <c r="AE14" s="195">
        <v>1.5913309394386241</v>
      </c>
      <c r="AF14" s="195">
        <v>4657401.649608039</v>
      </c>
      <c r="AG14" s="195">
        <v>5677429.969003235</v>
      </c>
      <c r="AH14" s="195">
        <v>1544603.0640901532</v>
      </c>
      <c r="AI14" s="195">
        <v>437037.8893908107</v>
      </c>
      <c r="AJ14" s="195">
        <v>97</v>
      </c>
      <c r="AK14" s="195">
        <v>1159</v>
      </c>
      <c r="AL14" s="195">
        <v>0.630328386666042</v>
      </c>
      <c r="AM14" s="195">
        <v>73</v>
      </c>
      <c r="AN14" s="195">
        <v>0.028796844181459565</v>
      </c>
      <c r="AO14" s="195">
        <v>0.024828590213205597</v>
      </c>
      <c r="AP14" s="195">
        <v>0</v>
      </c>
      <c r="AQ14" s="195">
        <v>49</v>
      </c>
      <c r="AR14" s="195">
        <v>0</v>
      </c>
      <c r="AS14" s="195">
        <v>0</v>
      </c>
      <c r="AT14" s="195">
        <v>0</v>
      </c>
      <c r="AU14" s="195">
        <v>354.13</v>
      </c>
      <c r="AV14" s="195">
        <v>7.158388162539181</v>
      </c>
      <c r="AW14" s="195">
        <v>2.5291437044120206</v>
      </c>
      <c r="AX14" s="195">
        <v>124</v>
      </c>
      <c r="AY14" s="195">
        <v>721</v>
      </c>
      <c r="AZ14" s="195">
        <v>0.17198335644937587</v>
      </c>
      <c r="BA14" s="195">
        <v>0.10718890542586039</v>
      </c>
      <c r="BB14" s="195">
        <v>0</v>
      </c>
      <c r="BC14" s="195">
        <v>930</v>
      </c>
      <c r="BD14" s="195">
        <v>1037</v>
      </c>
      <c r="BE14" s="195">
        <v>0.896817743490839</v>
      </c>
      <c r="BF14" s="195">
        <v>0.48228140263870867</v>
      </c>
      <c r="BG14" s="195">
        <v>0</v>
      </c>
      <c r="BH14" s="195">
        <v>0</v>
      </c>
      <c r="BI14" s="195">
        <v>0</v>
      </c>
      <c r="BJ14" s="195">
        <v>-608.4</v>
      </c>
      <c r="BK14" s="195">
        <v>-10393.5</v>
      </c>
      <c r="BL14" s="195">
        <v>-709.8000000000001</v>
      </c>
      <c r="BM14" s="195">
        <v>-3625.0499999999997</v>
      </c>
      <c r="BN14" s="195">
        <v>-101.4</v>
      </c>
      <c r="BO14" s="195">
        <v>-100747</v>
      </c>
      <c r="BP14" s="195">
        <v>-38270.54116891046</v>
      </c>
      <c r="BQ14" s="195">
        <v>-216666.45</v>
      </c>
      <c r="BR14" s="195">
        <v>216915.193710112</v>
      </c>
      <c r="BS14" s="195">
        <v>268330</v>
      </c>
      <c r="BT14" s="195">
        <v>90507</v>
      </c>
      <c r="BU14" s="195">
        <v>236019.7094316398</v>
      </c>
      <c r="BV14" s="195">
        <v>12785.587300546524</v>
      </c>
      <c r="BW14" s="195">
        <v>13972.667475937424</v>
      </c>
      <c r="BX14" s="195">
        <v>91029.97670731465</v>
      </c>
      <c r="BY14" s="195">
        <v>159125.99451754062</v>
      </c>
      <c r="BZ14" s="195">
        <v>262773.8022734692</v>
      </c>
      <c r="CA14" s="195">
        <v>75899.24402966545</v>
      </c>
      <c r="CB14" s="195">
        <v>228.15</v>
      </c>
      <c r="CC14" s="195">
        <v>-34768.76638072978</v>
      </c>
      <c r="CD14" s="195">
        <v>1292071.5590654956</v>
      </c>
      <c r="CE14" s="195">
        <v>949803.8178965852</v>
      </c>
      <c r="CF14" s="195">
        <v>-215432.98888713404</v>
      </c>
      <c r="CG14" s="229">
        <v>1827507.7530716283</v>
      </c>
      <c r="CH14" s="195">
        <v>117525</v>
      </c>
      <c r="CI14" s="195">
        <v>7879.423200000005</v>
      </c>
      <c r="CJ14" s="195">
        <v>8360418.166716538</v>
      </c>
      <c r="CL14" s="195">
        <v>2576</v>
      </c>
    </row>
    <row r="15" spans="1:90" ht="9.75">
      <c r="A15" s="195">
        <v>61</v>
      </c>
      <c r="B15" s="195" t="s">
        <v>19</v>
      </c>
      <c r="C15" s="195">
        <v>17332</v>
      </c>
      <c r="D15" s="195">
        <v>58942080.44</v>
      </c>
      <c r="E15" s="195">
        <v>24831591.064880982</v>
      </c>
      <c r="F15" s="195">
        <v>4203443.159998494</v>
      </c>
      <c r="G15" s="195">
        <v>87977114.66487947</v>
      </c>
      <c r="H15" s="195">
        <v>3599.08</v>
      </c>
      <c r="I15" s="195">
        <v>62379254.56</v>
      </c>
      <c r="J15" s="195">
        <v>25597860.10487947</v>
      </c>
      <c r="K15" s="195">
        <v>927388.8782105101</v>
      </c>
      <c r="L15" s="195">
        <v>4197226.958384243</v>
      </c>
      <c r="M15" s="195">
        <v>0</v>
      </c>
      <c r="N15" s="195">
        <v>30722475.94147422</v>
      </c>
      <c r="O15" s="195">
        <v>8641080.220016</v>
      </c>
      <c r="P15" s="195">
        <v>39363556.161490224</v>
      </c>
      <c r="Q15" s="195">
        <v>805</v>
      </c>
      <c r="R15" s="195">
        <v>133</v>
      </c>
      <c r="S15" s="195">
        <v>963</v>
      </c>
      <c r="T15" s="195">
        <v>486</v>
      </c>
      <c r="U15" s="195">
        <v>541</v>
      </c>
      <c r="V15" s="195">
        <v>9474</v>
      </c>
      <c r="W15" s="195">
        <v>2784</v>
      </c>
      <c r="X15" s="195">
        <v>1562</v>
      </c>
      <c r="Y15" s="195">
        <v>584</v>
      </c>
      <c r="Z15" s="195">
        <v>48</v>
      </c>
      <c r="AA15" s="195">
        <v>1</v>
      </c>
      <c r="AB15" s="195">
        <v>16497</v>
      </c>
      <c r="AC15" s="195">
        <v>786</v>
      </c>
      <c r="AD15" s="195">
        <v>4930</v>
      </c>
      <c r="AE15" s="195">
        <v>1.2409396031725721</v>
      </c>
      <c r="AF15" s="195">
        <v>24831591.064880982</v>
      </c>
      <c r="AG15" s="195">
        <v>30508380.517509535</v>
      </c>
      <c r="AH15" s="195">
        <v>7228060.059435728</v>
      </c>
      <c r="AI15" s="195">
        <v>3237648.0377319246</v>
      </c>
      <c r="AJ15" s="195">
        <v>1181</v>
      </c>
      <c r="AK15" s="195">
        <v>7880</v>
      </c>
      <c r="AL15" s="195">
        <v>1.1287616552048227</v>
      </c>
      <c r="AM15" s="195">
        <v>786</v>
      </c>
      <c r="AN15" s="195">
        <v>0.0453496422801754</v>
      </c>
      <c r="AO15" s="195">
        <v>0.04138138831192143</v>
      </c>
      <c r="AP15" s="195">
        <v>0</v>
      </c>
      <c r="AQ15" s="195">
        <v>48</v>
      </c>
      <c r="AR15" s="195">
        <v>1</v>
      </c>
      <c r="AS15" s="195">
        <v>0</v>
      </c>
      <c r="AT15" s="195">
        <v>0</v>
      </c>
      <c r="AU15" s="195">
        <v>248.76</v>
      </c>
      <c r="AV15" s="195">
        <v>69.67358096156939</v>
      </c>
      <c r="AW15" s="195">
        <v>0.2598487418783549</v>
      </c>
      <c r="AX15" s="195">
        <v>930</v>
      </c>
      <c r="AY15" s="195">
        <v>4833</v>
      </c>
      <c r="AZ15" s="195">
        <v>0.19242706393544382</v>
      </c>
      <c r="BA15" s="195">
        <v>0.12763261291192834</v>
      </c>
      <c r="BB15" s="195">
        <v>0</v>
      </c>
      <c r="BC15" s="195">
        <v>8184</v>
      </c>
      <c r="BD15" s="195">
        <v>6483</v>
      </c>
      <c r="BE15" s="195">
        <v>1.2623785284590467</v>
      </c>
      <c r="BF15" s="195">
        <v>0.8478421876069164</v>
      </c>
      <c r="BG15" s="195">
        <v>0</v>
      </c>
      <c r="BH15" s="195">
        <v>1</v>
      </c>
      <c r="BI15" s="195">
        <v>0</v>
      </c>
      <c r="BJ15" s="195">
        <v>-4159.68</v>
      </c>
      <c r="BK15" s="195">
        <v>-71061.2</v>
      </c>
      <c r="BL15" s="195">
        <v>-4852.96</v>
      </c>
      <c r="BM15" s="195">
        <v>-24784.76</v>
      </c>
      <c r="BN15" s="195">
        <v>-693.28</v>
      </c>
      <c r="BO15" s="195">
        <v>482824</v>
      </c>
      <c r="BP15" s="195">
        <v>-915944.7471712691</v>
      </c>
      <c r="BQ15" s="195">
        <v>-1481366.04</v>
      </c>
      <c r="BR15" s="195">
        <v>86203.58749876171</v>
      </c>
      <c r="BS15" s="195">
        <v>1410670</v>
      </c>
      <c r="BT15" s="195">
        <v>454609</v>
      </c>
      <c r="BU15" s="195">
        <v>1074037.505485831</v>
      </c>
      <c r="BV15" s="195">
        <v>51148.73329094706</v>
      </c>
      <c r="BW15" s="195">
        <v>150656.3595286791</v>
      </c>
      <c r="BX15" s="195">
        <v>556585.7054233298</v>
      </c>
      <c r="BY15" s="195">
        <v>915212.8959526116</v>
      </c>
      <c r="BZ15" s="195">
        <v>1382738.1902656096</v>
      </c>
      <c r="CA15" s="195">
        <v>451111.4276717849</v>
      </c>
      <c r="CB15" s="195">
        <v>1559.8799999999999</v>
      </c>
      <c r="CC15" s="195">
        <v>174267.8604379583</v>
      </c>
      <c r="CD15" s="195">
        <v>7191625.145555512</v>
      </c>
      <c r="CE15" s="195">
        <v>4197226.958384243</v>
      </c>
      <c r="CF15" s="195">
        <v>0</v>
      </c>
      <c r="CG15" s="229">
        <v>8641080.220016</v>
      </c>
      <c r="CH15" s="195">
        <v>635702</v>
      </c>
      <c r="CI15" s="195">
        <v>290587.9180800001</v>
      </c>
      <c r="CJ15" s="195">
        <v>39999258.161490224</v>
      </c>
      <c r="CL15" s="195">
        <v>17422</v>
      </c>
    </row>
    <row r="16" spans="1:90" ht="9.75">
      <c r="A16" s="195">
        <v>69</v>
      </c>
      <c r="B16" s="195" t="s">
        <v>20</v>
      </c>
      <c r="C16" s="195">
        <v>7332</v>
      </c>
      <c r="D16" s="195">
        <v>27549960.460000005</v>
      </c>
      <c r="E16" s="195">
        <v>11436869.363475295</v>
      </c>
      <c r="F16" s="195">
        <v>1527688.631854139</v>
      </c>
      <c r="G16" s="195">
        <v>40514518.45532944</v>
      </c>
      <c r="H16" s="195">
        <v>3599.08</v>
      </c>
      <c r="I16" s="195">
        <v>26388454.56</v>
      </c>
      <c r="J16" s="195">
        <v>14126063.895329442</v>
      </c>
      <c r="K16" s="195">
        <v>558917.9983608788</v>
      </c>
      <c r="L16" s="195">
        <v>1760771.5999146253</v>
      </c>
      <c r="M16" s="195">
        <v>0</v>
      </c>
      <c r="N16" s="195">
        <v>16445753.493604947</v>
      </c>
      <c r="O16" s="195">
        <v>6768100.261334546</v>
      </c>
      <c r="P16" s="195">
        <v>23213853.754939493</v>
      </c>
      <c r="Q16" s="195">
        <v>517</v>
      </c>
      <c r="R16" s="195">
        <v>97</v>
      </c>
      <c r="S16" s="195">
        <v>618</v>
      </c>
      <c r="T16" s="195">
        <v>322</v>
      </c>
      <c r="U16" s="195">
        <v>331</v>
      </c>
      <c r="V16" s="195">
        <v>3867</v>
      </c>
      <c r="W16" s="195">
        <v>878</v>
      </c>
      <c r="X16" s="195">
        <v>510</v>
      </c>
      <c r="Y16" s="195">
        <v>192</v>
      </c>
      <c r="Z16" s="195">
        <v>5</v>
      </c>
      <c r="AA16" s="195">
        <v>0</v>
      </c>
      <c r="AB16" s="195">
        <v>7213</v>
      </c>
      <c r="AC16" s="195">
        <v>114</v>
      </c>
      <c r="AD16" s="195">
        <v>1580</v>
      </c>
      <c r="AE16" s="195">
        <v>1.351075074124898</v>
      </c>
      <c r="AF16" s="195">
        <v>11436869.363475295</v>
      </c>
      <c r="AG16" s="195">
        <v>14015855.81612144</v>
      </c>
      <c r="AH16" s="195">
        <v>3225813.1764323977</v>
      </c>
      <c r="AI16" s="195">
        <v>1525173.0425679316</v>
      </c>
      <c r="AJ16" s="195">
        <v>353</v>
      </c>
      <c r="AK16" s="195">
        <v>3149</v>
      </c>
      <c r="AL16" s="195">
        <v>0.8442685514678779</v>
      </c>
      <c r="AM16" s="195">
        <v>114</v>
      </c>
      <c r="AN16" s="195">
        <v>0.015548281505728314</v>
      </c>
      <c r="AO16" s="195">
        <v>0.011580027537474346</v>
      </c>
      <c r="AP16" s="195">
        <v>0</v>
      </c>
      <c r="AQ16" s="195">
        <v>5</v>
      </c>
      <c r="AR16" s="195">
        <v>0</v>
      </c>
      <c r="AS16" s="195">
        <v>0</v>
      </c>
      <c r="AT16" s="195">
        <v>0</v>
      </c>
      <c r="AU16" s="195">
        <v>765.74</v>
      </c>
      <c r="AV16" s="195">
        <v>9.575051584088595</v>
      </c>
      <c r="AW16" s="195">
        <v>1.8908088584200349</v>
      </c>
      <c r="AX16" s="195">
        <v>309</v>
      </c>
      <c r="AY16" s="195">
        <v>1981</v>
      </c>
      <c r="AZ16" s="195">
        <v>0.15598182735991922</v>
      </c>
      <c r="BA16" s="195">
        <v>0.09118737633640374</v>
      </c>
      <c r="BB16" s="195">
        <v>0.168916</v>
      </c>
      <c r="BC16" s="195">
        <v>2848</v>
      </c>
      <c r="BD16" s="195">
        <v>2672</v>
      </c>
      <c r="BE16" s="195">
        <v>1.0658682634730539</v>
      </c>
      <c r="BF16" s="195">
        <v>0.6513319226209235</v>
      </c>
      <c r="BG16" s="195">
        <v>0</v>
      </c>
      <c r="BH16" s="195">
        <v>0</v>
      </c>
      <c r="BI16" s="195">
        <v>0</v>
      </c>
      <c r="BJ16" s="195">
        <v>-1759.6799999999998</v>
      </c>
      <c r="BK16" s="195">
        <v>-30061.199999999997</v>
      </c>
      <c r="BL16" s="195">
        <v>-2052.96</v>
      </c>
      <c r="BM16" s="195">
        <v>-10484.76</v>
      </c>
      <c r="BN16" s="195">
        <v>-293.28000000000003</v>
      </c>
      <c r="BO16" s="195">
        <v>4482</v>
      </c>
      <c r="BP16" s="195">
        <v>-185737.1580750424</v>
      </c>
      <c r="BQ16" s="195">
        <v>-626666.04</v>
      </c>
      <c r="BR16" s="195">
        <v>-113460.30353241414</v>
      </c>
      <c r="BS16" s="195">
        <v>673244</v>
      </c>
      <c r="BT16" s="195">
        <v>206380</v>
      </c>
      <c r="BU16" s="195">
        <v>508460.5721752701</v>
      </c>
      <c r="BV16" s="195">
        <v>25606.347000850088</v>
      </c>
      <c r="BW16" s="195">
        <v>17551.09041727703</v>
      </c>
      <c r="BX16" s="195">
        <v>266734.2517578432</v>
      </c>
      <c r="BY16" s="195">
        <v>405559.0589041466</v>
      </c>
      <c r="BZ16" s="195">
        <v>652159.7036758711</v>
      </c>
      <c r="CA16" s="195">
        <v>173760.4940445491</v>
      </c>
      <c r="CB16" s="195">
        <v>659.88</v>
      </c>
      <c r="CC16" s="195">
        <v>4625.103546274266</v>
      </c>
      <c r="CD16" s="195">
        <v>2825762.1979896678</v>
      </c>
      <c r="CE16" s="195">
        <v>1760771.5999146253</v>
      </c>
      <c r="CF16" s="195">
        <v>0</v>
      </c>
      <c r="CG16" s="229">
        <v>6768100.261334546</v>
      </c>
      <c r="CH16" s="195">
        <v>335289</v>
      </c>
      <c r="CI16" s="195">
        <v>232905.33072</v>
      </c>
      <c r="CJ16" s="195">
        <v>23549142.754939493</v>
      </c>
      <c r="CL16" s="195">
        <v>7438</v>
      </c>
    </row>
    <row r="17" spans="1:90" ht="9.75">
      <c r="A17" s="195">
        <v>71</v>
      </c>
      <c r="B17" s="195" t="s">
        <v>21</v>
      </c>
      <c r="C17" s="195">
        <v>7098</v>
      </c>
      <c r="D17" s="195">
        <v>27497531.43</v>
      </c>
      <c r="E17" s="195">
        <v>11344934.237868812</v>
      </c>
      <c r="F17" s="195">
        <v>1696933.35095177</v>
      </c>
      <c r="G17" s="195">
        <v>40539399.01882058</v>
      </c>
      <c r="H17" s="195">
        <v>3599.08</v>
      </c>
      <c r="I17" s="195">
        <v>25546269.84</v>
      </c>
      <c r="J17" s="195">
        <v>14993129.178820577</v>
      </c>
      <c r="K17" s="195">
        <v>691277.9504593434</v>
      </c>
      <c r="L17" s="195">
        <v>1484770.595295658</v>
      </c>
      <c r="M17" s="195">
        <v>0</v>
      </c>
      <c r="N17" s="195">
        <v>17169177.724575575</v>
      </c>
      <c r="O17" s="195">
        <v>7198116.480025455</v>
      </c>
      <c r="P17" s="195">
        <v>24367294.20460103</v>
      </c>
      <c r="Q17" s="195">
        <v>589</v>
      </c>
      <c r="R17" s="195">
        <v>106</v>
      </c>
      <c r="S17" s="195">
        <v>611</v>
      </c>
      <c r="T17" s="195">
        <v>314</v>
      </c>
      <c r="U17" s="195">
        <v>304</v>
      </c>
      <c r="V17" s="195">
        <v>3691</v>
      </c>
      <c r="W17" s="195">
        <v>828</v>
      </c>
      <c r="X17" s="195">
        <v>457</v>
      </c>
      <c r="Y17" s="195">
        <v>198</v>
      </c>
      <c r="Z17" s="195">
        <v>2</v>
      </c>
      <c r="AA17" s="195">
        <v>2</v>
      </c>
      <c r="AB17" s="195">
        <v>6980</v>
      </c>
      <c r="AC17" s="195">
        <v>114</v>
      </c>
      <c r="AD17" s="195">
        <v>1483</v>
      </c>
      <c r="AE17" s="195">
        <v>1.3843973694873215</v>
      </c>
      <c r="AF17" s="195">
        <v>11344934.237868812</v>
      </c>
      <c r="AG17" s="195">
        <v>13354307.263011238</v>
      </c>
      <c r="AH17" s="195">
        <v>3114074.6488427725</v>
      </c>
      <c r="AI17" s="195">
        <v>1471658.1989690566</v>
      </c>
      <c r="AJ17" s="195">
        <v>397</v>
      </c>
      <c r="AK17" s="195">
        <v>3045</v>
      </c>
      <c r="AL17" s="195">
        <v>0.9819328229747573</v>
      </c>
      <c r="AM17" s="195">
        <v>114</v>
      </c>
      <c r="AN17" s="195">
        <v>0.016060862214708368</v>
      </c>
      <c r="AO17" s="195">
        <v>0.0120926082464544</v>
      </c>
      <c r="AP17" s="195">
        <v>0</v>
      </c>
      <c r="AQ17" s="195">
        <v>2</v>
      </c>
      <c r="AR17" s="195">
        <v>2</v>
      </c>
      <c r="AS17" s="195">
        <v>0</v>
      </c>
      <c r="AT17" s="195">
        <v>0</v>
      </c>
      <c r="AU17" s="195">
        <v>1049.78</v>
      </c>
      <c r="AV17" s="195">
        <v>6.761416677780106</v>
      </c>
      <c r="AW17" s="195">
        <v>2.6776329899206215</v>
      </c>
      <c r="AX17" s="195">
        <v>231</v>
      </c>
      <c r="AY17" s="195">
        <v>1889</v>
      </c>
      <c r="AZ17" s="195">
        <v>0.12228692429857067</v>
      </c>
      <c r="BA17" s="195">
        <v>0.05749247327505519</v>
      </c>
      <c r="BB17" s="195">
        <v>0.277066</v>
      </c>
      <c r="BC17" s="195">
        <v>2634</v>
      </c>
      <c r="BD17" s="195">
        <v>2521</v>
      </c>
      <c r="BE17" s="195">
        <v>1.0448234827449425</v>
      </c>
      <c r="BF17" s="195">
        <v>0.6302871418928122</v>
      </c>
      <c r="BG17" s="195">
        <v>0</v>
      </c>
      <c r="BH17" s="195">
        <v>2</v>
      </c>
      <c r="BI17" s="195">
        <v>0</v>
      </c>
      <c r="BJ17" s="195">
        <v>-1703.52</v>
      </c>
      <c r="BK17" s="195">
        <v>-29101.8</v>
      </c>
      <c r="BL17" s="195">
        <v>-1987.4400000000003</v>
      </c>
      <c r="BM17" s="195">
        <v>-10150.14</v>
      </c>
      <c r="BN17" s="195">
        <v>-283.92</v>
      </c>
      <c r="BO17" s="195">
        <v>-163632</v>
      </c>
      <c r="BP17" s="195">
        <v>-417420.5428355958</v>
      </c>
      <c r="BQ17" s="195">
        <v>-606666.0599999999</v>
      </c>
      <c r="BR17" s="195">
        <v>-11546.944741975516</v>
      </c>
      <c r="BS17" s="195">
        <v>634501</v>
      </c>
      <c r="BT17" s="195">
        <v>212191</v>
      </c>
      <c r="BU17" s="195">
        <v>544020.7642299961</v>
      </c>
      <c r="BV17" s="195">
        <v>27631.80870777018</v>
      </c>
      <c r="BW17" s="195">
        <v>55173.66513559559</v>
      </c>
      <c r="BX17" s="195">
        <v>266304.3682504167</v>
      </c>
      <c r="BY17" s="195">
        <v>385249.7227873716</v>
      </c>
      <c r="BZ17" s="195">
        <v>604374.3985771033</v>
      </c>
      <c r="CA17" s="195">
        <v>179116.97758029238</v>
      </c>
      <c r="CB17" s="195">
        <v>638.8199999999999</v>
      </c>
      <c r="CC17" s="195">
        <v>19359.71760468343</v>
      </c>
      <c r="CD17" s="195">
        <v>2753383.2981312536</v>
      </c>
      <c r="CE17" s="195">
        <v>1484770.595295658</v>
      </c>
      <c r="CF17" s="195">
        <v>0</v>
      </c>
      <c r="CG17" s="229">
        <v>7198116.480025455</v>
      </c>
      <c r="CH17" s="195">
        <v>1150048</v>
      </c>
      <c r="CI17" s="195">
        <v>16930.992</v>
      </c>
      <c r="CJ17" s="195">
        <v>25517342.20460103</v>
      </c>
      <c r="CL17" s="195">
        <v>7167</v>
      </c>
    </row>
    <row r="18" spans="1:90" ht="9.75">
      <c r="A18" s="195">
        <v>72</v>
      </c>
      <c r="B18" s="195" t="s">
        <v>22</v>
      </c>
      <c r="C18" s="195">
        <v>994</v>
      </c>
      <c r="D18" s="195">
        <v>3477808.43</v>
      </c>
      <c r="E18" s="195">
        <v>1498689.4852651532</v>
      </c>
      <c r="F18" s="195">
        <v>1379652.7542324562</v>
      </c>
      <c r="G18" s="195">
        <v>6356150.669497609</v>
      </c>
      <c r="H18" s="195">
        <v>3599.08</v>
      </c>
      <c r="I18" s="195">
        <v>3577485.52</v>
      </c>
      <c r="J18" s="195">
        <v>2778665.149497609</v>
      </c>
      <c r="K18" s="195">
        <v>187936.32949515685</v>
      </c>
      <c r="L18" s="195">
        <v>291495.3407672852</v>
      </c>
      <c r="M18" s="195">
        <v>0</v>
      </c>
      <c r="N18" s="195">
        <v>3258096.819760051</v>
      </c>
      <c r="O18" s="195">
        <v>414390.1595680003</v>
      </c>
      <c r="P18" s="195">
        <v>3672486.979328051</v>
      </c>
      <c r="Q18" s="195">
        <v>54</v>
      </c>
      <c r="R18" s="195">
        <v>10</v>
      </c>
      <c r="S18" s="195">
        <v>53</v>
      </c>
      <c r="T18" s="195">
        <v>23</v>
      </c>
      <c r="U18" s="195">
        <v>20</v>
      </c>
      <c r="V18" s="195">
        <v>478</v>
      </c>
      <c r="W18" s="195">
        <v>217</v>
      </c>
      <c r="X18" s="195">
        <v>106</v>
      </c>
      <c r="Y18" s="195">
        <v>33</v>
      </c>
      <c r="Z18" s="195">
        <v>0</v>
      </c>
      <c r="AA18" s="195">
        <v>0</v>
      </c>
      <c r="AB18" s="195">
        <v>982</v>
      </c>
      <c r="AC18" s="195">
        <v>12</v>
      </c>
      <c r="AD18" s="195">
        <v>356</v>
      </c>
      <c r="AE18" s="195">
        <v>1.305930465790554</v>
      </c>
      <c r="AF18" s="195">
        <v>1498689.4852651532</v>
      </c>
      <c r="AG18" s="195">
        <v>1730308.1094208988</v>
      </c>
      <c r="AH18" s="195">
        <v>378763.79649343685</v>
      </c>
      <c r="AI18" s="195">
        <v>169463.67139643684</v>
      </c>
      <c r="AJ18" s="195">
        <v>45</v>
      </c>
      <c r="AK18" s="195">
        <v>397</v>
      </c>
      <c r="AL18" s="195">
        <v>0.8536907477879824</v>
      </c>
      <c r="AM18" s="195">
        <v>12</v>
      </c>
      <c r="AN18" s="195">
        <v>0.012072434607645875</v>
      </c>
      <c r="AO18" s="195">
        <v>0.008104180639391906</v>
      </c>
      <c r="AP18" s="195">
        <v>0</v>
      </c>
      <c r="AQ18" s="195">
        <v>0</v>
      </c>
      <c r="AR18" s="195">
        <v>0</v>
      </c>
      <c r="AS18" s="195">
        <v>2</v>
      </c>
      <c r="AT18" s="195">
        <v>0</v>
      </c>
      <c r="AU18" s="195">
        <v>201.21</v>
      </c>
      <c r="AV18" s="195">
        <v>4.94011232046121</v>
      </c>
      <c r="AW18" s="195">
        <v>3.6648139112216085</v>
      </c>
      <c r="AX18" s="195">
        <v>23</v>
      </c>
      <c r="AY18" s="195">
        <v>254</v>
      </c>
      <c r="AZ18" s="195">
        <v>0.09055118110236221</v>
      </c>
      <c r="BA18" s="195">
        <v>0.025756730078846726</v>
      </c>
      <c r="BB18" s="195">
        <v>0.827266</v>
      </c>
      <c r="BC18" s="195">
        <v>228</v>
      </c>
      <c r="BD18" s="195">
        <v>333</v>
      </c>
      <c r="BE18" s="195">
        <v>0.6846846846846847</v>
      </c>
      <c r="BF18" s="195">
        <v>0.27014834383255437</v>
      </c>
      <c r="BG18" s="195">
        <v>0</v>
      </c>
      <c r="BH18" s="195">
        <v>0</v>
      </c>
      <c r="BI18" s="195">
        <v>0</v>
      </c>
      <c r="BJ18" s="195">
        <v>-238.56</v>
      </c>
      <c r="BK18" s="195">
        <v>-4075.3999999999996</v>
      </c>
      <c r="BL18" s="195">
        <v>-278.32000000000005</v>
      </c>
      <c r="BM18" s="195">
        <v>-1421.4199999999998</v>
      </c>
      <c r="BN18" s="195">
        <v>-39.76</v>
      </c>
      <c r="BO18" s="195">
        <v>15733</v>
      </c>
      <c r="BP18" s="195">
        <v>-25050.100113673787</v>
      </c>
      <c r="BQ18" s="195">
        <v>-84957.18</v>
      </c>
      <c r="BR18" s="195">
        <v>41680.04681260092</v>
      </c>
      <c r="BS18" s="195">
        <v>91944</v>
      </c>
      <c r="BT18" s="195">
        <v>29110</v>
      </c>
      <c r="BU18" s="195">
        <v>64666.662457567494</v>
      </c>
      <c r="BV18" s="195">
        <v>2692.481337280261</v>
      </c>
      <c r="BW18" s="195">
        <v>2749.036578336676</v>
      </c>
      <c r="BX18" s="195">
        <v>30690.44953189687</v>
      </c>
      <c r="BY18" s="195">
        <v>42842.84598806375</v>
      </c>
      <c r="BZ18" s="195">
        <v>82798.02735515137</v>
      </c>
      <c r="CA18" s="195">
        <v>22645.889351010537</v>
      </c>
      <c r="CB18" s="195">
        <v>89.46</v>
      </c>
      <c r="CC18" s="195">
        <v>8104.021469051028</v>
      </c>
      <c r="CD18" s="195">
        <v>435745.92088095896</v>
      </c>
      <c r="CE18" s="195">
        <v>291495.3407672852</v>
      </c>
      <c r="CF18" s="195">
        <v>0</v>
      </c>
      <c r="CG18" s="229">
        <v>414390.1595680003</v>
      </c>
      <c r="CH18" s="195">
        <v>-227387</v>
      </c>
      <c r="CI18" s="195">
        <v>-10419.072</v>
      </c>
      <c r="CJ18" s="195">
        <v>3445099.979328051</v>
      </c>
      <c r="CL18" s="195">
        <v>993</v>
      </c>
    </row>
    <row r="19" spans="1:90" ht="9.75">
      <c r="A19" s="195">
        <v>74</v>
      </c>
      <c r="B19" s="195" t="s">
        <v>23</v>
      </c>
      <c r="C19" s="195">
        <v>1219</v>
      </c>
      <c r="D19" s="195">
        <v>4679101.899999999</v>
      </c>
      <c r="E19" s="195">
        <v>2049125.0457529356</v>
      </c>
      <c r="F19" s="195">
        <v>472411.79139636096</v>
      </c>
      <c r="G19" s="195">
        <v>7200638.737149296</v>
      </c>
      <c r="H19" s="195">
        <v>3599.08</v>
      </c>
      <c r="I19" s="195">
        <v>4387278.52</v>
      </c>
      <c r="J19" s="195">
        <v>2813360.217149297</v>
      </c>
      <c r="K19" s="195">
        <v>260013.8258863877</v>
      </c>
      <c r="L19" s="195">
        <v>429084.240617389</v>
      </c>
      <c r="M19" s="195">
        <v>0</v>
      </c>
      <c r="N19" s="195">
        <v>3502458.2836530735</v>
      </c>
      <c r="O19" s="195">
        <v>1127621.020416744</v>
      </c>
      <c r="P19" s="195">
        <v>4630079.304069817</v>
      </c>
      <c r="Q19" s="195">
        <v>66</v>
      </c>
      <c r="R19" s="195">
        <v>11</v>
      </c>
      <c r="S19" s="195">
        <v>65</v>
      </c>
      <c r="T19" s="195">
        <v>40</v>
      </c>
      <c r="U19" s="195">
        <v>51</v>
      </c>
      <c r="V19" s="195">
        <v>612</v>
      </c>
      <c r="W19" s="195">
        <v>179</v>
      </c>
      <c r="X19" s="195">
        <v>141</v>
      </c>
      <c r="Y19" s="195">
        <v>54</v>
      </c>
      <c r="Z19" s="195">
        <v>8</v>
      </c>
      <c r="AA19" s="195">
        <v>0</v>
      </c>
      <c r="AB19" s="195">
        <v>1181</v>
      </c>
      <c r="AC19" s="195">
        <v>30</v>
      </c>
      <c r="AD19" s="195">
        <v>374</v>
      </c>
      <c r="AE19" s="195">
        <v>1.4559938266736638</v>
      </c>
      <c r="AF19" s="195">
        <v>2049125.0457529356</v>
      </c>
      <c r="AG19" s="195">
        <v>2286890.3860874604</v>
      </c>
      <c r="AH19" s="195">
        <v>740621.5273468359</v>
      </c>
      <c r="AI19" s="195">
        <v>169463.67139643687</v>
      </c>
      <c r="AJ19" s="195">
        <v>50</v>
      </c>
      <c r="AK19" s="195">
        <v>504</v>
      </c>
      <c r="AL19" s="195">
        <v>0.7471676077421274</v>
      </c>
      <c r="AM19" s="195">
        <v>30</v>
      </c>
      <c r="AN19" s="195">
        <v>0.02461033634126333</v>
      </c>
      <c r="AO19" s="195">
        <v>0.020642082373009362</v>
      </c>
      <c r="AP19" s="195">
        <v>0</v>
      </c>
      <c r="AQ19" s="195">
        <v>8</v>
      </c>
      <c r="AR19" s="195">
        <v>0</v>
      </c>
      <c r="AS19" s="195">
        <v>0</v>
      </c>
      <c r="AT19" s="195">
        <v>0</v>
      </c>
      <c r="AU19" s="195">
        <v>413.01</v>
      </c>
      <c r="AV19" s="195">
        <v>2.951502384930147</v>
      </c>
      <c r="AW19" s="195">
        <v>6.134025995527693</v>
      </c>
      <c r="AX19" s="195">
        <v>51</v>
      </c>
      <c r="AY19" s="195">
        <v>305</v>
      </c>
      <c r="AZ19" s="195">
        <v>0.16721311475409836</v>
      </c>
      <c r="BA19" s="195">
        <v>0.10241866373058288</v>
      </c>
      <c r="BB19" s="195">
        <v>0.861433</v>
      </c>
      <c r="BC19" s="195">
        <v>435</v>
      </c>
      <c r="BD19" s="195">
        <v>455</v>
      </c>
      <c r="BE19" s="195">
        <v>0.9560439560439561</v>
      </c>
      <c r="BF19" s="195">
        <v>0.5415076151918258</v>
      </c>
      <c r="BG19" s="195">
        <v>0</v>
      </c>
      <c r="BH19" s="195">
        <v>0</v>
      </c>
      <c r="BI19" s="195">
        <v>0</v>
      </c>
      <c r="BJ19" s="195">
        <v>-292.56</v>
      </c>
      <c r="BK19" s="195">
        <v>-4997.9</v>
      </c>
      <c r="BL19" s="195">
        <v>-341.32000000000005</v>
      </c>
      <c r="BM19" s="195">
        <v>-1743.1699999999998</v>
      </c>
      <c r="BN19" s="195">
        <v>-48.76</v>
      </c>
      <c r="BO19" s="195">
        <v>-19165</v>
      </c>
      <c r="BP19" s="195">
        <v>-18081.72968537044</v>
      </c>
      <c r="BQ19" s="195">
        <v>-104187.93</v>
      </c>
      <c r="BR19" s="195">
        <v>55446.229112515226</v>
      </c>
      <c r="BS19" s="195">
        <v>134532</v>
      </c>
      <c r="BT19" s="195">
        <v>43901</v>
      </c>
      <c r="BU19" s="195">
        <v>113348.03837721006</v>
      </c>
      <c r="BV19" s="195">
        <v>6717.396987965677</v>
      </c>
      <c r="BW19" s="195">
        <v>-22207.792950525472</v>
      </c>
      <c r="BX19" s="195">
        <v>47988.048405878326</v>
      </c>
      <c r="BY19" s="195">
        <v>78960.37039101298</v>
      </c>
      <c r="BZ19" s="195">
        <v>126139.30799040805</v>
      </c>
      <c r="CA19" s="195">
        <v>43112.16629393451</v>
      </c>
      <c r="CB19" s="195">
        <v>109.71</v>
      </c>
      <c r="CC19" s="195">
        <v>-15533.024305639843</v>
      </c>
      <c r="CD19" s="195">
        <v>593348.4503027594</v>
      </c>
      <c r="CE19" s="195">
        <v>429084.240617389</v>
      </c>
      <c r="CF19" s="195">
        <v>0</v>
      </c>
      <c r="CG19" s="229">
        <v>1127621.020416744</v>
      </c>
      <c r="CH19" s="195">
        <v>-303068</v>
      </c>
      <c r="CI19" s="195">
        <v>13023.84</v>
      </c>
      <c r="CJ19" s="195">
        <v>4327011.304069817</v>
      </c>
      <c r="CL19" s="195">
        <v>1225</v>
      </c>
    </row>
    <row r="20" spans="1:90" ht="9.75">
      <c r="A20" s="195">
        <v>75</v>
      </c>
      <c r="B20" s="195" t="s">
        <v>24</v>
      </c>
      <c r="C20" s="195">
        <v>20636</v>
      </c>
      <c r="D20" s="195">
        <v>72187928.67999999</v>
      </c>
      <c r="E20" s="195">
        <v>26702248.566321004</v>
      </c>
      <c r="F20" s="195">
        <v>5241250.202452038</v>
      </c>
      <c r="G20" s="195">
        <v>104131427.44877303</v>
      </c>
      <c r="H20" s="195">
        <v>3599.08</v>
      </c>
      <c r="I20" s="195">
        <v>74270614.88</v>
      </c>
      <c r="J20" s="195">
        <v>29860812.56877303</v>
      </c>
      <c r="K20" s="195">
        <v>572903.6994162863</v>
      </c>
      <c r="L20" s="195">
        <v>4106848.1962236846</v>
      </c>
      <c r="M20" s="195">
        <v>0</v>
      </c>
      <c r="N20" s="195">
        <v>34540564.464413</v>
      </c>
      <c r="O20" s="195">
        <v>4746524.2464495255</v>
      </c>
      <c r="P20" s="195">
        <v>39287088.710862525</v>
      </c>
      <c r="Q20" s="195">
        <v>1016</v>
      </c>
      <c r="R20" s="195">
        <v>205</v>
      </c>
      <c r="S20" s="195">
        <v>1199</v>
      </c>
      <c r="T20" s="195">
        <v>665</v>
      </c>
      <c r="U20" s="195">
        <v>629</v>
      </c>
      <c r="V20" s="195">
        <v>11292</v>
      </c>
      <c r="W20" s="195">
        <v>3078</v>
      </c>
      <c r="X20" s="195">
        <v>1843</v>
      </c>
      <c r="Y20" s="195">
        <v>709</v>
      </c>
      <c r="Z20" s="195">
        <v>73</v>
      </c>
      <c r="AA20" s="195">
        <v>0</v>
      </c>
      <c r="AB20" s="195">
        <v>19381</v>
      </c>
      <c r="AC20" s="195">
        <v>1182</v>
      </c>
      <c r="AD20" s="195">
        <v>5630</v>
      </c>
      <c r="AE20" s="195">
        <v>1.1207715361373383</v>
      </c>
      <c r="AF20" s="195">
        <v>26702248.566321004</v>
      </c>
      <c r="AG20" s="195">
        <v>32038998.298058737</v>
      </c>
      <c r="AH20" s="195">
        <v>8111930.303678956</v>
      </c>
      <c r="AI20" s="195">
        <v>3335758.5843298617</v>
      </c>
      <c r="AJ20" s="195">
        <v>1335</v>
      </c>
      <c r="AK20" s="195">
        <v>9420</v>
      </c>
      <c r="AL20" s="195">
        <v>1.0673551023210468</v>
      </c>
      <c r="AM20" s="195">
        <v>1182</v>
      </c>
      <c r="AN20" s="195">
        <v>0.05727854235316922</v>
      </c>
      <c r="AO20" s="195">
        <v>0.05331028838491525</v>
      </c>
      <c r="AP20" s="195">
        <v>0</v>
      </c>
      <c r="AQ20" s="195">
        <v>73</v>
      </c>
      <c r="AR20" s="195">
        <v>0</v>
      </c>
      <c r="AS20" s="195">
        <v>0</v>
      </c>
      <c r="AT20" s="195">
        <v>0</v>
      </c>
      <c r="AU20" s="195">
        <v>609.71</v>
      </c>
      <c r="AV20" s="195">
        <v>33.84559872726378</v>
      </c>
      <c r="AW20" s="195">
        <v>0.5349171837944069</v>
      </c>
      <c r="AX20" s="195">
        <v>930</v>
      </c>
      <c r="AY20" s="195">
        <v>6211</v>
      </c>
      <c r="AZ20" s="195">
        <v>0.14973434229592658</v>
      </c>
      <c r="BA20" s="195">
        <v>0.0849398912724111</v>
      </c>
      <c r="BB20" s="195">
        <v>0</v>
      </c>
      <c r="BC20" s="195">
        <v>6504</v>
      </c>
      <c r="BD20" s="195">
        <v>7612</v>
      </c>
      <c r="BE20" s="195">
        <v>0.8544403573305307</v>
      </c>
      <c r="BF20" s="195">
        <v>0.4399040164784004</v>
      </c>
      <c r="BG20" s="195">
        <v>0</v>
      </c>
      <c r="BH20" s="195">
        <v>0</v>
      </c>
      <c r="BI20" s="195">
        <v>0</v>
      </c>
      <c r="BJ20" s="195">
        <v>-4952.639999999999</v>
      </c>
      <c r="BK20" s="195">
        <v>-84607.59999999999</v>
      </c>
      <c r="BL20" s="195">
        <v>-5778.080000000001</v>
      </c>
      <c r="BM20" s="195">
        <v>-29509.48</v>
      </c>
      <c r="BN20" s="195">
        <v>-825.44</v>
      </c>
      <c r="BO20" s="195">
        <v>392114</v>
      </c>
      <c r="BP20" s="195">
        <v>-760331.6715769566</v>
      </c>
      <c r="BQ20" s="195">
        <v>-1763758.92</v>
      </c>
      <c r="BR20" s="195">
        <v>23925.74176903814</v>
      </c>
      <c r="BS20" s="195">
        <v>1568738</v>
      </c>
      <c r="BT20" s="195">
        <v>487407</v>
      </c>
      <c r="BU20" s="195">
        <v>1128575.9968275034</v>
      </c>
      <c r="BV20" s="195">
        <v>45002.87181555037</v>
      </c>
      <c r="BW20" s="195">
        <v>86422.8722369255</v>
      </c>
      <c r="BX20" s="195">
        <v>566255.6106364303</v>
      </c>
      <c r="BY20" s="195">
        <v>942635.9640092317</v>
      </c>
      <c r="BZ20" s="195">
        <v>1584026.0242622562</v>
      </c>
      <c r="CA20" s="195">
        <v>445115.1609238217</v>
      </c>
      <c r="CB20" s="195">
        <v>1857.24</v>
      </c>
      <c r="CC20" s="195">
        <v>69772.50531988277</v>
      </c>
      <c r="CD20" s="195">
        <v>7341848.987800641</v>
      </c>
      <c r="CE20" s="195">
        <v>4106848.1962236846</v>
      </c>
      <c r="CF20" s="195">
        <v>0</v>
      </c>
      <c r="CG20" s="229">
        <v>4746524.2464495255</v>
      </c>
      <c r="CH20" s="195">
        <v>-1959658</v>
      </c>
      <c r="CI20" s="195">
        <v>-38394.28032000005</v>
      </c>
      <c r="CJ20" s="195">
        <v>37327430.710862525</v>
      </c>
      <c r="CL20" s="195">
        <v>20851</v>
      </c>
    </row>
    <row r="21" spans="1:90" ht="9.75">
      <c r="A21" s="195">
        <v>77</v>
      </c>
      <c r="B21" s="195" t="s">
        <v>25</v>
      </c>
      <c r="C21" s="195">
        <v>5159</v>
      </c>
      <c r="D21" s="195">
        <v>19540303.74</v>
      </c>
      <c r="E21" s="195">
        <v>9189075.480633633</v>
      </c>
      <c r="F21" s="195">
        <v>1191696.366118864</v>
      </c>
      <c r="G21" s="195">
        <v>29921075.586752497</v>
      </c>
      <c r="H21" s="195">
        <v>3599.08</v>
      </c>
      <c r="I21" s="195">
        <v>18567653.72</v>
      </c>
      <c r="J21" s="195">
        <v>11353421.866752498</v>
      </c>
      <c r="K21" s="195">
        <v>293804.16632907523</v>
      </c>
      <c r="L21" s="195">
        <v>1833662.824723156</v>
      </c>
      <c r="M21" s="195">
        <v>0</v>
      </c>
      <c r="N21" s="195">
        <v>13480888.857804729</v>
      </c>
      <c r="O21" s="195">
        <v>5423520.719589092</v>
      </c>
      <c r="P21" s="195">
        <v>18904409.577393822</v>
      </c>
      <c r="Q21" s="195">
        <v>289</v>
      </c>
      <c r="R21" s="195">
        <v>66</v>
      </c>
      <c r="S21" s="195">
        <v>324</v>
      </c>
      <c r="T21" s="195">
        <v>164</v>
      </c>
      <c r="U21" s="195">
        <v>159</v>
      </c>
      <c r="V21" s="195">
        <v>2674</v>
      </c>
      <c r="W21" s="195">
        <v>772</v>
      </c>
      <c r="X21" s="195">
        <v>486</v>
      </c>
      <c r="Y21" s="195">
        <v>225</v>
      </c>
      <c r="Z21" s="195">
        <v>7</v>
      </c>
      <c r="AA21" s="195">
        <v>0</v>
      </c>
      <c r="AB21" s="195">
        <v>5084</v>
      </c>
      <c r="AC21" s="195">
        <v>68</v>
      </c>
      <c r="AD21" s="195">
        <v>1483</v>
      </c>
      <c r="AE21" s="195">
        <v>1.5427695860941748</v>
      </c>
      <c r="AF21" s="195">
        <v>9189075.480633633</v>
      </c>
      <c r="AG21" s="195">
        <v>10263831.804319946</v>
      </c>
      <c r="AH21" s="195">
        <v>3422119.768975871</v>
      </c>
      <c r="AI21" s="195">
        <v>945428.9035801213</v>
      </c>
      <c r="AJ21" s="195">
        <v>341</v>
      </c>
      <c r="AK21" s="195">
        <v>2255</v>
      </c>
      <c r="AL21" s="195">
        <v>1.1389021174012683</v>
      </c>
      <c r="AM21" s="195">
        <v>68</v>
      </c>
      <c r="AN21" s="195">
        <v>0.013180849001744524</v>
      </c>
      <c r="AO21" s="195">
        <v>0.009212595033490556</v>
      </c>
      <c r="AP21" s="195">
        <v>0</v>
      </c>
      <c r="AQ21" s="195">
        <v>7</v>
      </c>
      <c r="AR21" s="195">
        <v>0</v>
      </c>
      <c r="AS21" s="195">
        <v>0</v>
      </c>
      <c r="AT21" s="195">
        <v>0</v>
      </c>
      <c r="AU21" s="195">
        <v>571.69</v>
      </c>
      <c r="AV21" s="195">
        <v>9.024121464430022</v>
      </c>
      <c r="AW21" s="195">
        <v>2.00624431158042</v>
      </c>
      <c r="AX21" s="195">
        <v>205</v>
      </c>
      <c r="AY21" s="195">
        <v>1398</v>
      </c>
      <c r="AZ21" s="195">
        <v>0.14663805436337626</v>
      </c>
      <c r="BA21" s="195">
        <v>0.08184360333986078</v>
      </c>
      <c r="BB21" s="195">
        <v>0.1618</v>
      </c>
      <c r="BC21" s="195">
        <v>1385</v>
      </c>
      <c r="BD21" s="195">
        <v>1767</v>
      </c>
      <c r="BE21" s="195">
        <v>0.7838143746462931</v>
      </c>
      <c r="BF21" s="195">
        <v>0.3692780337941628</v>
      </c>
      <c r="BG21" s="195">
        <v>0</v>
      </c>
      <c r="BH21" s="195">
        <v>0</v>
      </c>
      <c r="BI21" s="195">
        <v>0</v>
      </c>
      <c r="BJ21" s="195">
        <v>-1238.1599999999999</v>
      </c>
      <c r="BK21" s="195">
        <v>-21151.899999999998</v>
      </c>
      <c r="BL21" s="195">
        <v>-1444.5200000000002</v>
      </c>
      <c r="BM21" s="195">
        <v>-7377.37</v>
      </c>
      <c r="BN21" s="195">
        <v>-206.36</v>
      </c>
      <c r="BO21" s="195">
        <v>96106</v>
      </c>
      <c r="BP21" s="195">
        <v>-199164.29052001116</v>
      </c>
      <c r="BQ21" s="195">
        <v>-440939.73</v>
      </c>
      <c r="BR21" s="195">
        <v>157787.49098494463</v>
      </c>
      <c r="BS21" s="195">
        <v>567639</v>
      </c>
      <c r="BT21" s="195">
        <v>165760</v>
      </c>
      <c r="BU21" s="195">
        <v>418313.4407374764</v>
      </c>
      <c r="BV21" s="195">
        <v>22899.471769744072</v>
      </c>
      <c r="BW21" s="195">
        <v>68329.26429098393</v>
      </c>
      <c r="BX21" s="195">
        <v>205003.42725285116</v>
      </c>
      <c r="BY21" s="195">
        <v>305523.6082293353</v>
      </c>
      <c r="BZ21" s="195">
        <v>467407.96175449586</v>
      </c>
      <c r="CA21" s="195">
        <v>130242.03157009084</v>
      </c>
      <c r="CB21" s="195">
        <v>464.31</v>
      </c>
      <c r="CC21" s="195">
        <v>46018.38865324468</v>
      </c>
      <c r="CD21" s="195">
        <v>2651494.395243167</v>
      </c>
      <c r="CE21" s="195">
        <v>1833662.824723156</v>
      </c>
      <c r="CF21" s="195">
        <v>0</v>
      </c>
      <c r="CG21" s="229">
        <v>5423520.719589092</v>
      </c>
      <c r="CH21" s="195">
        <v>-77279</v>
      </c>
      <c r="CI21" s="195">
        <v>21919.122720000043</v>
      </c>
      <c r="CJ21" s="195">
        <v>18827130.577393822</v>
      </c>
      <c r="CL21" s="195">
        <v>5240</v>
      </c>
    </row>
    <row r="22" spans="1:90" ht="9.75">
      <c r="A22" s="195">
        <v>78</v>
      </c>
      <c r="B22" s="195" t="s">
        <v>26</v>
      </c>
      <c r="C22" s="195">
        <v>8663</v>
      </c>
      <c r="D22" s="195">
        <v>28517644.65</v>
      </c>
      <c r="E22" s="195">
        <v>9575377.7755664</v>
      </c>
      <c r="F22" s="195">
        <v>3362712.191729109</v>
      </c>
      <c r="G22" s="195">
        <v>41455734.6172955</v>
      </c>
      <c r="H22" s="195">
        <v>3599.08</v>
      </c>
      <c r="I22" s="195">
        <v>31178830.04</v>
      </c>
      <c r="J22" s="195">
        <v>10276904.577295505</v>
      </c>
      <c r="K22" s="195">
        <v>1210335.483690947</v>
      </c>
      <c r="L22" s="195">
        <v>1659274.9142511762</v>
      </c>
      <c r="M22" s="195">
        <v>0</v>
      </c>
      <c r="N22" s="195">
        <v>13146514.975237628</v>
      </c>
      <c r="O22" s="195">
        <v>-123730.67614889373</v>
      </c>
      <c r="P22" s="195">
        <v>13022784.299088735</v>
      </c>
      <c r="Q22" s="195">
        <v>380</v>
      </c>
      <c r="R22" s="195">
        <v>85</v>
      </c>
      <c r="S22" s="195">
        <v>519</v>
      </c>
      <c r="T22" s="195">
        <v>261</v>
      </c>
      <c r="U22" s="195">
        <v>265</v>
      </c>
      <c r="V22" s="195">
        <v>4602</v>
      </c>
      <c r="W22" s="195">
        <v>1603</v>
      </c>
      <c r="X22" s="195">
        <v>730</v>
      </c>
      <c r="Y22" s="195">
        <v>218</v>
      </c>
      <c r="Z22" s="195">
        <v>3718</v>
      </c>
      <c r="AA22" s="195">
        <v>1</v>
      </c>
      <c r="AB22" s="195">
        <v>4533</v>
      </c>
      <c r="AC22" s="195">
        <v>411</v>
      </c>
      <c r="AD22" s="195">
        <v>2551</v>
      </c>
      <c r="AE22" s="195">
        <v>0.9573756565203403</v>
      </c>
      <c r="AF22" s="195">
        <v>9575377.7755664</v>
      </c>
      <c r="AG22" s="195">
        <v>12545931.472722696</v>
      </c>
      <c r="AH22" s="195">
        <v>2530022.9124345905</v>
      </c>
      <c r="AI22" s="195">
        <v>1221922.2621743078</v>
      </c>
      <c r="AJ22" s="195">
        <v>527</v>
      </c>
      <c r="AK22" s="195">
        <v>3974</v>
      </c>
      <c r="AL22" s="195">
        <v>0.9987604124668896</v>
      </c>
      <c r="AM22" s="195">
        <v>411</v>
      </c>
      <c r="AN22" s="195">
        <v>0.04744314902458732</v>
      </c>
      <c r="AO22" s="195">
        <v>0.043474895056333354</v>
      </c>
      <c r="AP22" s="195">
        <v>1</v>
      </c>
      <c r="AQ22" s="195">
        <v>3718</v>
      </c>
      <c r="AR22" s="195">
        <v>1</v>
      </c>
      <c r="AS22" s="195">
        <v>0</v>
      </c>
      <c r="AT22" s="195">
        <v>0</v>
      </c>
      <c r="AU22" s="195">
        <v>116.92</v>
      </c>
      <c r="AV22" s="195">
        <v>74.09339719466301</v>
      </c>
      <c r="AW22" s="195">
        <v>0.24434825558690385</v>
      </c>
      <c r="AX22" s="195">
        <v>646</v>
      </c>
      <c r="AY22" s="195">
        <v>2553</v>
      </c>
      <c r="AZ22" s="195">
        <v>0.25303564433999215</v>
      </c>
      <c r="BA22" s="195">
        <v>0.18824119331647665</v>
      </c>
      <c r="BB22" s="195">
        <v>0.472016</v>
      </c>
      <c r="BC22" s="195">
        <v>3523</v>
      </c>
      <c r="BD22" s="195">
        <v>3283</v>
      </c>
      <c r="BE22" s="195">
        <v>1.073103868413037</v>
      </c>
      <c r="BF22" s="195">
        <v>0.6585675275609066</v>
      </c>
      <c r="BG22" s="195">
        <v>0</v>
      </c>
      <c r="BH22" s="195">
        <v>1</v>
      </c>
      <c r="BI22" s="195">
        <v>0</v>
      </c>
      <c r="BJ22" s="195">
        <v>-2079.12</v>
      </c>
      <c r="BK22" s="195">
        <v>-35518.299999999996</v>
      </c>
      <c r="BL22" s="195">
        <v>-2425.6400000000003</v>
      </c>
      <c r="BM22" s="195">
        <v>-12388.09</v>
      </c>
      <c r="BN22" s="195">
        <v>-346.52</v>
      </c>
      <c r="BO22" s="195">
        <v>286074</v>
      </c>
      <c r="BP22" s="195">
        <v>-339771.51963290514</v>
      </c>
      <c r="BQ22" s="195">
        <v>-740426.61</v>
      </c>
      <c r="BR22" s="195">
        <v>82923.98256242089</v>
      </c>
      <c r="BS22" s="195">
        <v>656636</v>
      </c>
      <c r="BT22" s="195">
        <v>215300</v>
      </c>
      <c r="BU22" s="195">
        <v>400984.0691540849</v>
      </c>
      <c r="BV22" s="195">
        <v>7536.817691286501</v>
      </c>
      <c r="BW22" s="195">
        <v>13723.005639968009</v>
      </c>
      <c r="BX22" s="195">
        <v>240221.42672180056</v>
      </c>
      <c r="BY22" s="195">
        <v>317595.93887166877</v>
      </c>
      <c r="BZ22" s="195">
        <v>682918.9141502562</v>
      </c>
      <c r="CA22" s="195">
        <v>171481.5886962977</v>
      </c>
      <c r="CB22" s="195">
        <v>779.67</v>
      </c>
      <c r="CC22" s="195">
        <v>-38262.019603702414</v>
      </c>
      <c r="CD22" s="195">
        <v>3037913.3938840814</v>
      </c>
      <c r="CE22" s="195">
        <v>1659274.9142511762</v>
      </c>
      <c r="CF22" s="195">
        <v>0</v>
      </c>
      <c r="CG22" s="229">
        <v>-123730.67614889373</v>
      </c>
      <c r="CH22" s="195">
        <v>-670557</v>
      </c>
      <c r="CI22" s="195">
        <v>-24745.296000000002</v>
      </c>
      <c r="CJ22" s="195">
        <v>12352227.299088735</v>
      </c>
      <c r="CL22" s="195">
        <v>8864</v>
      </c>
    </row>
    <row r="23" spans="1:90" ht="9.75">
      <c r="A23" s="195">
        <v>79</v>
      </c>
      <c r="B23" s="195" t="s">
        <v>27</v>
      </c>
      <c r="C23" s="195">
        <v>7240</v>
      </c>
      <c r="D23" s="195">
        <v>26299781.590000004</v>
      </c>
      <c r="E23" s="195">
        <v>9138616.18321515</v>
      </c>
      <c r="F23" s="195">
        <v>1334991.3633983636</v>
      </c>
      <c r="G23" s="195">
        <v>36773389.13661352</v>
      </c>
      <c r="H23" s="195">
        <v>3599.08</v>
      </c>
      <c r="I23" s="195">
        <v>26057339.2</v>
      </c>
      <c r="J23" s="195">
        <v>10716049.936613519</v>
      </c>
      <c r="K23" s="195">
        <v>445265.7650232903</v>
      </c>
      <c r="L23" s="195">
        <v>1278151.4630441314</v>
      </c>
      <c r="M23" s="195">
        <v>0</v>
      </c>
      <c r="N23" s="195">
        <v>12439467.164680941</v>
      </c>
      <c r="O23" s="195">
        <v>-679844.3795915729</v>
      </c>
      <c r="P23" s="195">
        <v>11759622.785089368</v>
      </c>
      <c r="Q23" s="195">
        <v>408</v>
      </c>
      <c r="R23" s="195">
        <v>58</v>
      </c>
      <c r="S23" s="195">
        <v>415</v>
      </c>
      <c r="T23" s="195">
        <v>241</v>
      </c>
      <c r="U23" s="195">
        <v>234</v>
      </c>
      <c r="V23" s="195">
        <v>3761</v>
      </c>
      <c r="W23" s="195">
        <v>1173</v>
      </c>
      <c r="X23" s="195">
        <v>682</v>
      </c>
      <c r="Y23" s="195">
        <v>268</v>
      </c>
      <c r="Z23" s="195">
        <v>13</v>
      </c>
      <c r="AA23" s="195">
        <v>0</v>
      </c>
      <c r="AB23" s="195">
        <v>7014</v>
      </c>
      <c r="AC23" s="195">
        <v>213</v>
      </c>
      <c r="AD23" s="195">
        <v>2123</v>
      </c>
      <c r="AE23" s="195">
        <v>1.0932932052969475</v>
      </c>
      <c r="AF23" s="195">
        <v>9138616.18321515</v>
      </c>
      <c r="AG23" s="195">
        <v>11852995.458919551</v>
      </c>
      <c r="AH23" s="195">
        <v>2248280.3096030666</v>
      </c>
      <c r="AI23" s="195">
        <v>1346790.2305716826</v>
      </c>
      <c r="AJ23" s="195">
        <v>397</v>
      </c>
      <c r="AK23" s="195">
        <v>3172</v>
      </c>
      <c r="AL23" s="195">
        <v>0.9426183625340908</v>
      </c>
      <c r="AM23" s="195">
        <v>213</v>
      </c>
      <c r="AN23" s="195">
        <v>0.02941988950276243</v>
      </c>
      <c r="AO23" s="195">
        <v>0.025451635534508462</v>
      </c>
      <c r="AP23" s="195">
        <v>0</v>
      </c>
      <c r="AQ23" s="195">
        <v>13</v>
      </c>
      <c r="AR23" s="195">
        <v>0</v>
      </c>
      <c r="AS23" s="195">
        <v>0</v>
      </c>
      <c r="AT23" s="195">
        <v>0</v>
      </c>
      <c r="AU23" s="195">
        <v>123.46</v>
      </c>
      <c r="AV23" s="195">
        <v>58.64247529564231</v>
      </c>
      <c r="AW23" s="195">
        <v>0.30872831107060794</v>
      </c>
      <c r="AX23" s="195">
        <v>331</v>
      </c>
      <c r="AY23" s="195">
        <v>2053</v>
      </c>
      <c r="AZ23" s="195">
        <v>0.16122747199220652</v>
      </c>
      <c r="BA23" s="195">
        <v>0.09643302096869104</v>
      </c>
      <c r="BB23" s="195">
        <v>0</v>
      </c>
      <c r="BC23" s="195">
        <v>3624</v>
      </c>
      <c r="BD23" s="195">
        <v>2609</v>
      </c>
      <c r="BE23" s="195">
        <v>1.3890379455730164</v>
      </c>
      <c r="BF23" s="195">
        <v>0.9745016047208861</v>
      </c>
      <c r="BG23" s="195">
        <v>0</v>
      </c>
      <c r="BH23" s="195">
        <v>0</v>
      </c>
      <c r="BI23" s="195">
        <v>0</v>
      </c>
      <c r="BJ23" s="195">
        <v>-1737.6</v>
      </c>
      <c r="BK23" s="195">
        <v>-29683.999999999996</v>
      </c>
      <c r="BL23" s="195">
        <v>-2027.2000000000003</v>
      </c>
      <c r="BM23" s="195">
        <v>-10353.199999999999</v>
      </c>
      <c r="BN23" s="195">
        <v>-289.6</v>
      </c>
      <c r="BO23" s="195">
        <v>199711</v>
      </c>
      <c r="BP23" s="195">
        <v>-305776.86897365155</v>
      </c>
      <c r="BQ23" s="195">
        <v>-618802.8</v>
      </c>
      <c r="BR23" s="195">
        <v>93941.89818028547</v>
      </c>
      <c r="BS23" s="195">
        <v>489725</v>
      </c>
      <c r="BT23" s="195">
        <v>169748</v>
      </c>
      <c r="BU23" s="195">
        <v>361767.9968837349</v>
      </c>
      <c r="BV23" s="195">
        <v>17405.703014667208</v>
      </c>
      <c r="BW23" s="195">
        <v>72742.07318975206</v>
      </c>
      <c r="BX23" s="195">
        <v>207561.9031788306</v>
      </c>
      <c r="BY23" s="195">
        <v>316837.43389339</v>
      </c>
      <c r="BZ23" s="195">
        <v>564778.0514717557</v>
      </c>
      <c r="CA23" s="195">
        <v>146060.94627804705</v>
      </c>
      <c r="CB23" s="195">
        <v>651.6</v>
      </c>
      <c r="CC23" s="195">
        <v>-188782.4740726802</v>
      </c>
      <c r="CD23" s="195">
        <v>2452149.132017783</v>
      </c>
      <c r="CE23" s="195">
        <v>1278151.4630441314</v>
      </c>
      <c r="CF23" s="195">
        <v>0</v>
      </c>
      <c r="CG23" s="229">
        <v>-679844.3795915729</v>
      </c>
      <c r="CH23" s="195">
        <v>-648482</v>
      </c>
      <c r="CI23" s="195">
        <v>-83873.52960000001</v>
      </c>
      <c r="CJ23" s="195">
        <v>11111140.785089368</v>
      </c>
      <c r="CL23" s="195">
        <v>7296</v>
      </c>
    </row>
    <row r="24" spans="1:90" ht="9.75">
      <c r="A24" s="195">
        <v>81</v>
      </c>
      <c r="B24" s="195" t="s">
        <v>28</v>
      </c>
      <c r="C24" s="195">
        <v>2924</v>
      </c>
      <c r="D24" s="195">
        <v>10518124.379999999</v>
      </c>
      <c r="E24" s="195">
        <v>4520351.769319366</v>
      </c>
      <c r="F24" s="195">
        <v>969499.2176074605</v>
      </c>
      <c r="G24" s="195">
        <v>16007975.366926827</v>
      </c>
      <c r="H24" s="195">
        <v>3599.08</v>
      </c>
      <c r="I24" s="195">
        <v>10523709.92</v>
      </c>
      <c r="J24" s="195">
        <v>5484265.446926827</v>
      </c>
      <c r="K24" s="195">
        <v>400565.4323437273</v>
      </c>
      <c r="L24" s="195">
        <v>943688.5803676108</v>
      </c>
      <c r="M24" s="195">
        <v>0</v>
      </c>
      <c r="N24" s="195">
        <v>6828519.459638164</v>
      </c>
      <c r="O24" s="195">
        <v>2403090.2864930234</v>
      </c>
      <c r="P24" s="195">
        <v>9231609.746131187</v>
      </c>
      <c r="Q24" s="195">
        <v>106</v>
      </c>
      <c r="R24" s="195">
        <v>19</v>
      </c>
      <c r="S24" s="195">
        <v>131</v>
      </c>
      <c r="T24" s="195">
        <v>71</v>
      </c>
      <c r="U24" s="195">
        <v>94</v>
      </c>
      <c r="V24" s="195">
        <v>1497</v>
      </c>
      <c r="W24" s="195">
        <v>560</v>
      </c>
      <c r="X24" s="195">
        <v>299</v>
      </c>
      <c r="Y24" s="195">
        <v>147</v>
      </c>
      <c r="Z24" s="195">
        <v>1</v>
      </c>
      <c r="AA24" s="195">
        <v>0</v>
      </c>
      <c r="AB24" s="195">
        <v>2840</v>
      </c>
      <c r="AC24" s="195">
        <v>83</v>
      </c>
      <c r="AD24" s="195">
        <v>1006</v>
      </c>
      <c r="AE24" s="195">
        <v>1.3390279486230094</v>
      </c>
      <c r="AF24" s="195">
        <v>4520351.769319366</v>
      </c>
      <c r="AG24" s="195">
        <v>5423852.326036605</v>
      </c>
      <c r="AH24" s="195">
        <v>1527055.4736378815</v>
      </c>
      <c r="AI24" s="195">
        <v>472714.4517900607</v>
      </c>
      <c r="AJ24" s="195">
        <v>167</v>
      </c>
      <c r="AK24" s="195">
        <v>1287</v>
      </c>
      <c r="AL24" s="195">
        <v>0.9772743311334792</v>
      </c>
      <c r="AM24" s="195">
        <v>83</v>
      </c>
      <c r="AN24" s="195">
        <v>0.02838577291381669</v>
      </c>
      <c r="AO24" s="195">
        <v>0.02441751894556272</v>
      </c>
      <c r="AP24" s="195">
        <v>0</v>
      </c>
      <c r="AQ24" s="195">
        <v>1</v>
      </c>
      <c r="AR24" s="195">
        <v>0</v>
      </c>
      <c r="AS24" s="195">
        <v>0</v>
      </c>
      <c r="AT24" s="195">
        <v>0</v>
      </c>
      <c r="AU24" s="195">
        <v>542.94</v>
      </c>
      <c r="AV24" s="195">
        <v>5.385493793052639</v>
      </c>
      <c r="AW24" s="195">
        <v>3.3617330277826474</v>
      </c>
      <c r="AX24" s="195">
        <v>171</v>
      </c>
      <c r="AY24" s="195">
        <v>748</v>
      </c>
      <c r="AZ24" s="195">
        <v>0.2286096256684492</v>
      </c>
      <c r="BA24" s="195">
        <v>0.16381517464493373</v>
      </c>
      <c r="BB24" s="195">
        <v>0.4455</v>
      </c>
      <c r="BC24" s="195">
        <v>1133</v>
      </c>
      <c r="BD24" s="195">
        <v>1014</v>
      </c>
      <c r="BE24" s="195">
        <v>1.1173570019723866</v>
      </c>
      <c r="BF24" s="195">
        <v>0.7028206611202563</v>
      </c>
      <c r="BG24" s="195">
        <v>0</v>
      </c>
      <c r="BH24" s="195">
        <v>0</v>
      </c>
      <c r="BI24" s="195">
        <v>0</v>
      </c>
      <c r="BJ24" s="195">
        <v>-701.76</v>
      </c>
      <c r="BK24" s="195">
        <v>-11988.4</v>
      </c>
      <c r="BL24" s="195">
        <v>-818.72</v>
      </c>
      <c r="BM24" s="195">
        <v>-4181.32</v>
      </c>
      <c r="BN24" s="195">
        <v>-116.96000000000001</v>
      </c>
      <c r="BO24" s="195">
        <v>6856</v>
      </c>
      <c r="BP24" s="195">
        <v>-82123.12013680335</v>
      </c>
      <c r="BQ24" s="195">
        <v>-249914.28</v>
      </c>
      <c r="BR24" s="195">
        <v>-49133.1341699101</v>
      </c>
      <c r="BS24" s="195">
        <v>382259</v>
      </c>
      <c r="BT24" s="195">
        <v>112706</v>
      </c>
      <c r="BU24" s="195">
        <v>280753.0252410473</v>
      </c>
      <c r="BV24" s="195">
        <v>16551.202542072944</v>
      </c>
      <c r="BW24" s="195">
        <v>-34065.64087492219</v>
      </c>
      <c r="BX24" s="195">
        <v>133220.72793783026</v>
      </c>
      <c r="BY24" s="195">
        <v>183270.36904974162</v>
      </c>
      <c r="BZ24" s="195">
        <v>273566.22968570556</v>
      </c>
      <c r="CA24" s="195">
        <v>94944.14539466533</v>
      </c>
      <c r="CB24" s="195">
        <v>263.15999999999997</v>
      </c>
      <c r="CC24" s="195">
        <v>-24733.304301816635</v>
      </c>
      <c r="CD24" s="195">
        <v>1376457.780504414</v>
      </c>
      <c r="CE24" s="195">
        <v>943688.5803676108</v>
      </c>
      <c r="CF24" s="195">
        <v>0</v>
      </c>
      <c r="CG24" s="229">
        <v>2403090.2864930234</v>
      </c>
      <c r="CH24" s="195">
        <v>-343640</v>
      </c>
      <c r="CI24" s="195">
        <v>-58659.37535999999</v>
      </c>
      <c r="CJ24" s="195">
        <v>8887969.746131187</v>
      </c>
      <c r="CL24" s="195">
        <v>2982</v>
      </c>
    </row>
    <row r="25" spans="1:90" ht="9.75">
      <c r="A25" s="195">
        <v>82</v>
      </c>
      <c r="B25" s="195" t="s">
        <v>29</v>
      </c>
      <c r="C25" s="195">
        <v>9682</v>
      </c>
      <c r="D25" s="195">
        <v>33716708.96</v>
      </c>
      <c r="E25" s="195">
        <v>8065636.088075559</v>
      </c>
      <c r="F25" s="195">
        <v>1186469.8995632452</v>
      </c>
      <c r="G25" s="195">
        <v>42968814.9476388</v>
      </c>
      <c r="H25" s="195">
        <v>3599.08</v>
      </c>
      <c r="I25" s="195">
        <v>34846292.56</v>
      </c>
      <c r="J25" s="195">
        <v>8122522.3876388</v>
      </c>
      <c r="K25" s="195">
        <v>144088.22160727237</v>
      </c>
      <c r="L25" s="195">
        <v>1547488.9557330161</v>
      </c>
      <c r="M25" s="195">
        <v>0</v>
      </c>
      <c r="N25" s="195">
        <v>9814099.564979088</v>
      </c>
      <c r="O25" s="195">
        <v>1631945.5436960037</v>
      </c>
      <c r="P25" s="195">
        <v>11446045.10867509</v>
      </c>
      <c r="Q25" s="195">
        <v>638</v>
      </c>
      <c r="R25" s="195">
        <v>117</v>
      </c>
      <c r="S25" s="195">
        <v>765</v>
      </c>
      <c r="T25" s="195">
        <v>351</v>
      </c>
      <c r="U25" s="195">
        <v>378</v>
      </c>
      <c r="V25" s="195">
        <v>5418</v>
      </c>
      <c r="W25" s="195">
        <v>1207</v>
      </c>
      <c r="X25" s="195">
        <v>582</v>
      </c>
      <c r="Y25" s="195">
        <v>226</v>
      </c>
      <c r="Z25" s="195">
        <v>32</v>
      </c>
      <c r="AA25" s="195">
        <v>0</v>
      </c>
      <c r="AB25" s="195">
        <v>9492</v>
      </c>
      <c r="AC25" s="195">
        <v>158</v>
      </c>
      <c r="AD25" s="195">
        <v>2015</v>
      </c>
      <c r="AE25" s="195">
        <v>0.7215531427099143</v>
      </c>
      <c r="AF25" s="195">
        <v>8065636.088075559</v>
      </c>
      <c r="AG25" s="195">
        <v>10299117.918025268</v>
      </c>
      <c r="AH25" s="195">
        <v>1835666.645075893</v>
      </c>
      <c r="AI25" s="195">
        <v>1123811.7155763707</v>
      </c>
      <c r="AJ25" s="195">
        <v>388</v>
      </c>
      <c r="AK25" s="195">
        <v>4726</v>
      </c>
      <c r="AL25" s="195">
        <v>0.6183246721506073</v>
      </c>
      <c r="AM25" s="195">
        <v>158</v>
      </c>
      <c r="AN25" s="195">
        <v>0.016318942367279488</v>
      </c>
      <c r="AO25" s="195">
        <v>0.01235068839902552</v>
      </c>
      <c r="AP25" s="195">
        <v>0</v>
      </c>
      <c r="AQ25" s="195">
        <v>32</v>
      </c>
      <c r="AR25" s="195">
        <v>0</v>
      </c>
      <c r="AS25" s="195">
        <v>0</v>
      </c>
      <c r="AT25" s="195">
        <v>0</v>
      </c>
      <c r="AU25" s="195">
        <v>357.81</v>
      </c>
      <c r="AV25" s="195">
        <v>27.059053687711355</v>
      </c>
      <c r="AW25" s="195">
        <v>0.6690770698771906</v>
      </c>
      <c r="AX25" s="195">
        <v>341</v>
      </c>
      <c r="AY25" s="195">
        <v>3175</v>
      </c>
      <c r="AZ25" s="195">
        <v>0.1074015748031496</v>
      </c>
      <c r="BA25" s="195">
        <v>0.04260712377963412</v>
      </c>
      <c r="BB25" s="195">
        <v>0</v>
      </c>
      <c r="BC25" s="195">
        <v>2710</v>
      </c>
      <c r="BD25" s="195">
        <v>4167</v>
      </c>
      <c r="BE25" s="195">
        <v>0.6503479721622271</v>
      </c>
      <c r="BF25" s="195">
        <v>0.23581163131009675</v>
      </c>
      <c r="BG25" s="195">
        <v>0</v>
      </c>
      <c r="BH25" s="195">
        <v>0</v>
      </c>
      <c r="BI25" s="195">
        <v>0</v>
      </c>
      <c r="BJ25" s="195">
        <v>-2323.68</v>
      </c>
      <c r="BK25" s="195">
        <v>-39696.2</v>
      </c>
      <c r="BL25" s="195">
        <v>-2710.96</v>
      </c>
      <c r="BM25" s="195">
        <v>-13845.26</v>
      </c>
      <c r="BN25" s="195">
        <v>-387.28000000000003</v>
      </c>
      <c r="BO25" s="195">
        <v>88078</v>
      </c>
      <c r="BP25" s="195">
        <v>-251084.2390570621</v>
      </c>
      <c r="BQ25" s="195">
        <v>-827520.54</v>
      </c>
      <c r="BR25" s="195">
        <v>-115651.5479556378</v>
      </c>
      <c r="BS25" s="195">
        <v>676314</v>
      </c>
      <c r="BT25" s="195">
        <v>221366</v>
      </c>
      <c r="BU25" s="195">
        <v>445055.0591263313</v>
      </c>
      <c r="BV25" s="195">
        <v>6932.215931270755</v>
      </c>
      <c r="BW25" s="195">
        <v>58409.76069782427</v>
      </c>
      <c r="BX25" s="195">
        <v>192372.5287367456</v>
      </c>
      <c r="BY25" s="195">
        <v>439754.50773878576</v>
      </c>
      <c r="BZ25" s="195">
        <v>739872.3813262391</v>
      </c>
      <c r="CA25" s="195">
        <v>197045.6477393645</v>
      </c>
      <c r="CB25" s="195">
        <v>871.38</v>
      </c>
      <c r="CC25" s="195">
        <v>9218.701449155189</v>
      </c>
      <c r="CD25" s="195">
        <v>2959638.6347900783</v>
      </c>
      <c r="CE25" s="195">
        <v>1547488.9557330161</v>
      </c>
      <c r="CF25" s="195">
        <v>0</v>
      </c>
      <c r="CG25" s="229">
        <v>1631945.5436960037</v>
      </c>
      <c r="CH25" s="195">
        <v>-2107459</v>
      </c>
      <c r="CI25" s="195">
        <v>-40491.11855999997</v>
      </c>
      <c r="CJ25" s="195">
        <v>9338586.10867509</v>
      </c>
      <c r="CL25" s="195">
        <v>9747</v>
      </c>
    </row>
    <row r="26" spans="1:90" ht="9.75">
      <c r="A26" s="195">
        <v>86</v>
      </c>
      <c r="B26" s="195" t="s">
        <v>30</v>
      </c>
      <c r="C26" s="195">
        <v>8641</v>
      </c>
      <c r="D26" s="195">
        <v>30566137.810000002</v>
      </c>
      <c r="E26" s="195">
        <v>8700889.973323202</v>
      </c>
      <c r="F26" s="195">
        <v>1336848.1575419626</v>
      </c>
      <c r="G26" s="195">
        <v>40603875.94086517</v>
      </c>
      <c r="H26" s="195">
        <v>3599.08</v>
      </c>
      <c r="I26" s="195">
        <v>31099650.28</v>
      </c>
      <c r="J26" s="195">
        <v>9504225.660865165</v>
      </c>
      <c r="K26" s="195">
        <v>77702.3002194954</v>
      </c>
      <c r="L26" s="195">
        <v>1809412.0425908235</v>
      </c>
      <c r="M26" s="195">
        <v>0</v>
      </c>
      <c r="N26" s="195">
        <v>11391340.003675483</v>
      </c>
      <c r="O26" s="195">
        <v>3159904.8769116234</v>
      </c>
      <c r="P26" s="195">
        <v>14551244.880587107</v>
      </c>
      <c r="Q26" s="195">
        <v>619</v>
      </c>
      <c r="R26" s="195">
        <v>115</v>
      </c>
      <c r="S26" s="195">
        <v>695</v>
      </c>
      <c r="T26" s="195">
        <v>332</v>
      </c>
      <c r="U26" s="195">
        <v>318</v>
      </c>
      <c r="V26" s="195">
        <v>4925</v>
      </c>
      <c r="W26" s="195">
        <v>955</v>
      </c>
      <c r="X26" s="195">
        <v>473</v>
      </c>
      <c r="Y26" s="195">
        <v>209</v>
      </c>
      <c r="Z26" s="195">
        <v>40</v>
      </c>
      <c r="AA26" s="195">
        <v>1</v>
      </c>
      <c r="AB26" s="195">
        <v>8382</v>
      </c>
      <c r="AC26" s="195">
        <v>218</v>
      </c>
      <c r="AD26" s="195">
        <v>1637</v>
      </c>
      <c r="AE26" s="195">
        <v>0.8721565552103288</v>
      </c>
      <c r="AF26" s="195">
        <v>8700889.973323202</v>
      </c>
      <c r="AG26" s="195">
        <v>11213021.655106697</v>
      </c>
      <c r="AH26" s="195">
        <v>2147560.9140823954</v>
      </c>
      <c r="AI26" s="195">
        <v>1168407.4185754329</v>
      </c>
      <c r="AJ26" s="195">
        <v>316</v>
      </c>
      <c r="AK26" s="195">
        <v>4304</v>
      </c>
      <c r="AL26" s="195">
        <v>0.5529595812241738</v>
      </c>
      <c r="AM26" s="195">
        <v>218</v>
      </c>
      <c r="AN26" s="195">
        <v>0.025228561509084597</v>
      </c>
      <c r="AO26" s="195">
        <v>0.02126030754083063</v>
      </c>
      <c r="AP26" s="195">
        <v>0</v>
      </c>
      <c r="AQ26" s="195">
        <v>40</v>
      </c>
      <c r="AR26" s="195">
        <v>1</v>
      </c>
      <c r="AS26" s="195">
        <v>0</v>
      </c>
      <c r="AT26" s="195">
        <v>0</v>
      </c>
      <c r="AU26" s="195">
        <v>389.32</v>
      </c>
      <c r="AV26" s="195">
        <v>22.195109421555532</v>
      </c>
      <c r="AW26" s="195">
        <v>0.8157018742804941</v>
      </c>
      <c r="AX26" s="195">
        <v>436</v>
      </c>
      <c r="AY26" s="195">
        <v>3004</v>
      </c>
      <c r="AZ26" s="195">
        <v>0.14513981358189082</v>
      </c>
      <c r="BA26" s="195">
        <v>0.08034536255837534</v>
      </c>
      <c r="BB26" s="195">
        <v>0</v>
      </c>
      <c r="BC26" s="195">
        <v>2110</v>
      </c>
      <c r="BD26" s="195">
        <v>3788</v>
      </c>
      <c r="BE26" s="195">
        <v>0.5570221752903907</v>
      </c>
      <c r="BF26" s="195">
        <v>0.14248583443826035</v>
      </c>
      <c r="BG26" s="195">
        <v>0</v>
      </c>
      <c r="BH26" s="195">
        <v>1</v>
      </c>
      <c r="BI26" s="195">
        <v>0</v>
      </c>
      <c r="BJ26" s="195">
        <v>-2073.84</v>
      </c>
      <c r="BK26" s="195">
        <v>-35428.1</v>
      </c>
      <c r="BL26" s="195">
        <v>-2419.48</v>
      </c>
      <c r="BM26" s="195">
        <v>-12356.63</v>
      </c>
      <c r="BN26" s="195">
        <v>-345.64</v>
      </c>
      <c r="BO26" s="195">
        <v>50241</v>
      </c>
      <c r="BP26" s="195">
        <v>-243434.13740346365</v>
      </c>
      <c r="BQ26" s="195">
        <v>-738546.27</v>
      </c>
      <c r="BR26" s="195">
        <v>26314.203572351485</v>
      </c>
      <c r="BS26" s="195">
        <v>684929</v>
      </c>
      <c r="BT26" s="195">
        <v>219405</v>
      </c>
      <c r="BU26" s="195">
        <v>453618.33415046043</v>
      </c>
      <c r="BV26" s="195">
        <v>11746.726739898262</v>
      </c>
      <c r="BW26" s="195">
        <v>84479.08494531004</v>
      </c>
      <c r="BX26" s="195">
        <v>176088.1724966164</v>
      </c>
      <c r="BY26" s="195">
        <v>436966.1327736365</v>
      </c>
      <c r="BZ26" s="195">
        <v>725646.8696418864</v>
      </c>
      <c r="CA26" s="195">
        <v>189210.61735064804</v>
      </c>
      <c r="CB26" s="195">
        <v>777.6899999999999</v>
      </c>
      <c r="CC26" s="195">
        <v>29652.068323478816</v>
      </c>
      <c r="CD26" s="195">
        <v>3089074.899994287</v>
      </c>
      <c r="CE26" s="195">
        <v>1809412.0425908235</v>
      </c>
      <c r="CF26" s="195">
        <v>0</v>
      </c>
      <c r="CG26" s="229">
        <v>3159904.8769116234</v>
      </c>
      <c r="CH26" s="195">
        <v>-1148230</v>
      </c>
      <c r="CI26" s="195">
        <v>-920212.4390400003</v>
      </c>
      <c r="CJ26" s="195">
        <v>13403014.880587107</v>
      </c>
      <c r="CL26" s="195">
        <v>8729</v>
      </c>
    </row>
    <row r="27" spans="1:90" ht="9.75">
      <c r="A27" s="195">
        <v>111</v>
      </c>
      <c r="B27" s="195" t="s">
        <v>31</v>
      </c>
      <c r="C27" s="195">
        <v>19350</v>
      </c>
      <c r="D27" s="195">
        <v>66609806.480000004</v>
      </c>
      <c r="E27" s="195">
        <v>30274698.277791694</v>
      </c>
      <c r="F27" s="195">
        <v>4525051.837130866</v>
      </c>
      <c r="G27" s="195">
        <v>101409556.59492256</v>
      </c>
      <c r="H27" s="195">
        <v>3599.08</v>
      </c>
      <c r="I27" s="195">
        <v>69642198</v>
      </c>
      <c r="J27" s="195">
        <v>31767358.594922557</v>
      </c>
      <c r="K27" s="195">
        <v>661090.6376987677</v>
      </c>
      <c r="L27" s="195">
        <v>4200973.273460218</v>
      </c>
      <c r="M27" s="195">
        <v>0</v>
      </c>
      <c r="N27" s="195">
        <v>36629422.506081544</v>
      </c>
      <c r="O27" s="195">
        <v>8421615.509069275</v>
      </c>
      <c r="P27" s="195">
        <v>45051038.015150815</v>
      </c>
      <c r="Q27" s="195">
        <v>790</v>
      </c>
      <c r="R27" s="195">
        <v>146</v>
      </c>
      <c r="S27" s="195">
        <v>1026</v>
      </c>
      <c r="T27" s="195">
        <v>562</v>
      </c>
      <c r="U27" s="195">
        <v>607</v>
      </c>
      <c r="V27" s="195">
        <v>10327</v>
      </c>
      <c r="W27" s="195">
        <v>3340</v>
      </c>
      <c r="X27" s="195">
        <v>1846</v>
      </c>
      <c r="Y27" s="195">
        <v>706</v>
      </c>
      <c r="Z27" s="195">
        <v>40</v>
      </c>
      <c r="AA27" s="195">
        <v>0</v>
      </c>
      <c r="AB27" s="195">
        <v>18691</v>
      </c>
      <c r="AC27" s="195">
        <v>619</v>
      </c>
      <c r="AD27" s="195">
        <v>5892</v>
      </c>
      <c r="AE27" s="195">
        <v>1.3551695411337532</v>
      </c>
      <c r="AF27" s="195">
        <v>30274698.277791694</v>
      </c>
      <c r="AG27" s="195">
        <v>35365375.30343168</v>
      </c>
      <c r="AH27" s="195">
        <v>9258561.563662324</v>
      </c>
      <c r="AI27" s="195">
        <v>3549817.958725361</v>
      </c>
      <c r="AJ27" s="195">
        <v>1376</v>
      </c>
      <c r="AK27" s="195">
        <v>8561</v>
      </c>
      <c r="AL27" s="195">
        <v>1.2105214919742935</v>
      </c>
      <c r="AM27" s="195">
        <v>619</v>
      </c>
      <c r="AN27" s="195">
        <v>0.03198966408268734</v>
      </c>
      <c r="AO27" s="195">
        <v>0.02802141011443337</v>
      </c>
      <c r="AP27" s="195">
        <v>0</v>
      </c>
      <c r="AQ27" s="195">
        <v>40</v>
      </c>
      <c r="AR27" s="195">
        <v>0</v>
      </c>
      <c r="AS27" s="195">
        <v>0</v>
      </c>
      <c r="AT27" s="195">
        <v>0</v>
      </c>
      <c r="AU27" s="195">
        <v>676.06</v>
      </c>
      <c r="AV27" s="195">
        <v>28.62171996568352</v>
      </c>
      <c r="AW27" s="195">
        <v>0.6325473233869348</v>
      </c>
      <c r="AX27" s="195">
        <v>961</v>
      </c>
      <c r="AY27" s="195">
        <v>5315</v>
      </c>
      <c r="AZ27" s="195">
        <v>0.18080903104421447</v>
      </c>
      <c r="BA27" s="195">
        <v>0.11601458002069899</v>
      </c>
      <c r="BB27" s="195">
        <v>0</v>
      </c>
      <c r="BC27" s="195">
        <v>6523</v>
      </c>
      <c r="BD27" s="195">
        <v>6824</v>
      </c>
      <c r="BE27" s="195">
        <v>0.9558909730363423</v>
      </c>
      <c r="BF27" s="195">
        <v>0.541354632184212</v>
      </c>
      <c r="BG27" s="195">
        <v>0</v>
      </c>
      <c r="BH27" s="195">
        <v>0</v>
      </c>
      <c r="BI27" s="195">
        <v>0</v>
      </c>
      <c r="BJ27" s="195">
        <v>-4644</v>
      </c>
      <c r="BK27" s="195">
        <v>-79335</v>
      </c>
      <c r="BL27" s="195">
        <v>-5418.000000000001</v>
      </c>
      <c r="BM27" s="195">
        <v>-27670.5</v>
      </c>
      <c r="BN27" s="195">
        <v>-774</v>
      </c>
      <c r="BO27" s="195">
        <v>751929</v>
      </c>
      <c r="BP27" s="195">
        <v>-1057617.0893002348</v>
      </c>
      <c r="BQ27" s="195">
        <v>-1653844.5</v>
      </c>
      <c r="BR27" s="195">
        <v>-211195.58279307187</v>
      </c>
      <c r="BS27" s="195">
        <v>1456682</v>
      </c>
      <c r="BT27" s="195">
        <v>464204</v>
      </c>
      <c r="BU27" s="195">
        <v>1094866.502573506</v>
      </c>
      <c r="BV27" s="195">
        <v>51131.63424286549</v>
      </c>
      <c r="BW27" s="195">
        <v>176358.02767384014</v>
      </c>
      <c r="BX27" s="195">
        <v>602628.2312042551</v>
      </c>
      <c r="BY27" s="195">
        <v>940187.9911416231</v>
      </c>
      <c r="BZ27" s="195">
        <v>1578097.1405111526</v>
      </c>
      <c r="CA27" s="195">
        <v>472697.7859773661</v>
      </c>
      <c r="CB27" s="195">
        <v>1741.5</v>
      </c>
      <c r="CC27" s="195">
        <v>199714.13222891683</v>
      </c>
      <c r="CD27" s="195">
        <v>7579042.362760453</v>
      </c>
      <c r="CE27" s="195">
        <v>4200973.273460218</v>
      </c>
      <c r="CF27" s="195">
        <v>0</v>
      </c>
      <c r="CG27" s="229">
        <v>8421615.509069275</v>
      </c>
      <c r="CH27" s="195">
        <v>-2049905</v>
      </c>
      <c r="CI27" s="195">
        <v>-24732.272159999993</v>
      </c>
      <c r="CJ27" s="195">
        <v>43001133.015150815</v>
      </c>
      <c r="CL27" s="195">
        <v>19575</v>
      </c>
    </row>
    <row r="28" spans="1:90" ht="9.75">
      <c r="A28" s="195">
        <v>90</v>
      </c>
      <c r="B28" s="195" t="s">
        <v>32</v>
      </c>
      <c r="C28" s="195">
        <v>3514</v>
      </c>
      <c r="D28" s="195">
        <v>13322720.120000001</v>
      </c>
      <c r="E28" s="195">
        <v>7976720.13015437</v>
      </c>
      <c r="F28" s="195">
        <v>1387516.6682871091</v>
      </c>
      <c r="G28" s="195">
        <v>22686956.918441482</v>
      </c>
      <c r="H28" s="195">
        <v>3599.08</v>
      </c>
      <c r="I28" s="195">
        <v>12647167.12</v>
      </c>
      <c r="J28" s="195">
        <v>10039789.798441483</v>
      </c>
      <c r="K28" s="195">
        <v>640983.4525640546</v>
      </c>
      <c r="L28" s="195">
        <v>808189.5815114658</v>
      </c>
      <c r="M28" s="195">
        <v>0</v>
      </c>
      <c r="N28" s="195">
        <v>11488962.832517004</v>
      </c>
      <c r="O28" s="195">
        <v>2264416.2060260247</v>
      </c>
      <c r="P28" s="195">
        <v>13753379.038543029</v>
      </c>
      <c r="Q28" s="195">
        <v>118</v>
      </c>
      <c r="R28" s="195">
        <v>25</v>
      </c>
      <c r="S28" s="195">
        <v>178</v>
      </c>
      <c r="T28" s="195">
        <v>107</v>
      </c>
      <c r="U28" s="195">
        <v>88</v>
      </c>
      <c r="V28" s="195">
        <v>1748</v>
      </c>
      <c r="W28" s="195">
        <v>639</v>
      </c>
      <c r="X28" s="195">
        <v>426</v>
      </c>
      <c r="Y28" s="195">
        <v>185</v>
      </c>
      <c r="Z28" s="195">
        <v>7</v>
      </c>
      <c r="AA28" s="195">
        <v>0</v>
      </c>
      <c r="AB28" s="195">
        <v>3444</v>
      </c>
      <c r="AC28" s="195">
        <v>63</v>
      </c>
      <c r="AD28" s="195">
        <v>1250</v>
      </c>
      <c r="AE28" s="195">
        <v>1.9661532939636912</v>
      </c>
      <c r="AF28" s="195">
        <v>7976720.13015437</v>
      </c>
      <c r="AG28" s="195">
        <v>9637602.404347371</v>
      </c>
      <c r="AH28" s="195">
        <v>2688517.277809945</v>
      </c>
      <c r="AI28" s="195">
        <v>820560.935182747</v>
      </c>
      <c r="AJ28" s="195">
        <v>221</v>
      </c>
      <c r="AK28" s="195">
        <v>1393</v>
      </c>
      <c r="AL28" s="195">
        <v>1.194867434612335</v>
      </c>
      <c r="AM28" s="195">
        <v>63</v>
      </c>
      <c r="AN28" s="195">
        <v>0.017928286852589643</v>
      </c>
      <c r="AO28" s="195">
        <v>0.013960032884335675</v>
      </c>
      <c r="AP28" s="195">
        <v>0</v>
      </c>
      <c r="AQ28" s="195">
        <v>7</v>
      </c>
      <c r="AR28" s="195">
        <v>0</v>
      </c>
      <c r="AS28" s="195">
        <v>0</v>
      </c>
      <c r="AT28" s="195">
        <v>0</v>
      </c>
      <c r="AU28" s="195">
        <v>1029.96</v>
      </c>
      <c r="AV28" s="195">
        <v>3.4117829818633734</v>
      </c>
      <c r="AW28" s="195">
        <v>5.306490023329541</v>
      </c>
      <c r="AX28" s="195">
        <v>171</v>
      </c>
      <c r="AY28" s="195">
        <v>861</v>
      </c>
      <c r="AZ28" s="195">
        <v>0.1986062717770035</v>
      </c>
      <c r="BA28" s="195">
        <v>0.13381182075348802</v>
      </c>
      <c r="BB28" s="195">
        <v>0.704266</v>
      </c>
      <c r="BC28" s="195">
        <v>1072</v>
      </c>
      <c r="BD28" s="195">
        <v>1089</v>
      </c>
      <c r="BE28" s="195">
        <v>0.9843893480257117</v>
      </c>
      <c r="BF28" s="195">
        <v>0.5698530071735813</v>
      </c>
      <c r="BG28" s="195">
        <v>0</v>
      </c>
      <c r="BH28" s="195">
        <v>0</v>
      </c>
      <c r="BI28" s="195">
        <v>0</v>
      </c>
      <c r="BJ28" s="195">
        <v>-843.36</v>
      </c>
      <c r="BK28" s="195">
        <v>-14407.4</v>
      </c>
      <c r="BL28" s="195">
        <v>-983.9200000000001</v>
      </c>
      <c r="BM28" s="195">
        <v>-5025.0199999999995</v>
      </c>
      <c r="BN28" s="195">
        <v>-140.56</v>
      </c>
      <c r="BO28" s="195">
        <v>-138429</v>
      </c>
      <c r="BP28" s="195">
        <v>-262210.68310858624</v>
      </c>
      <c r="BQ28" s="195">
        <v>-300341.58</v>
      </c>
      <c r="BR28" s="195">
        <v>50519.79779796116</v>
      </c>
      <c r="BS28" s="195">
        <v>414960</v>
      </c>
      <c r="BT28" s="195">
        <v>115556</v>
      </c>
      <c r="BU28" s="195">
        <v>307791.1445000703</v>
      </c>
      <c r="BV28" s="195">
        <v>16925.36445599054</v>
      </c>
      <c r="BW28" s="195">
        <v>55473.379691860675</v>
      </c>
      <c r="BX28" s="195">
        <v>155595.83504072958</v>
      </c>
      <c r="BY28" s="195">
        <v>191991.19827667397</v>
      </c>
      <c r="BZ28" s="195">
        <v>291574.7104154343</v>
      </c>
      <c r="CA28" s="195">
        <v>90136.82512467867</v>
      </c>
      <c r="CB28" s="195">
        <v>316.26</v>
      </c>
      <c r="CC28" s="195">
        <v>-60612.37068334714</v>
      </c>
      <c r="CD28" s="195">
        <v>1491799.144620052</v>
      </c>
      <c r="CE28" s="195">
        <v>808189.5815114658</v>
      </c>
      <c r="CF28" s="195">
        <v>0</v>
      </c>
      <c r="CG28" s="229">
        <v>2264416.2060260247</v>
      </c>
      <c r="CH28" s="195">
        <v>-216121</v>
      </c>
      <c r="CI28" s="195">
        <v>66421.584</v>
      </c>
      <c r="CJ28" s="195">
        <v>13537258.038543029</v>
      </c>
      <c r="CL28" s="195">
        <v>3574</v>
      </c>
    </row>
    <row r="29" spans="1:90" ht="9.75">
      <c r="A29" s="195">
        <v>91</v>
      </c>
      <c r="B29" s="195" t="s">
        <v>33</v>
      </c>
      <c r="C29" s="195">
        <v>635181</v>
      </c>
      <c r="D29" s="195">
        <v>1880588134.57</v>
      </c>
      <c r="E29" s="195">
        <v>586838195.257319</v>
      </c>
      <c r="F29" s="195">
        <v>283518174.69134825</v>
      </c>
      <c r="G29" s="195">
        <v>2750944504.518667</v>
      </c>
      <c r="H29" s="195">
        <v>3599.08</v>
      </c>
      <c r="I29" s="195">
        <v>2286067233.48</v>
      </c>
      <c r="J29" s="195">
        <v>464877271.0386672</v>
      </c>
      <c r="K29" s="195">
        <v>34794725.54614199</v>
      </c>
      <c r="L29" s="195">
        <v>1947266.4118403196</v>
      </c>
      <c r="M29" s="195">
        <v>0</v>
      </c>
      <c r="N29" s="195">
        <v>501619262.9966495</v>
      </c>
      <c r="O29" s="195">
        <v>-319276692.50104415</v>
      </c>
      <c r="P29" s="195">
        <v>182342570.49560535</v>
      </c>
      <c r="Q29" s="195">
        <v>39491</v>
      </c>
      <c r="R29" s="195">
        <v>6316</v>
      </c>
      <c r="S29" s="195">
        <v>33730</v>
      </c>
      <c r="T29" s="195">
        <v>15069</v>
      </c>
      <c r="U29" s="195">
        <v>16049</v>
      </c>
      <c r="V29" s="195">
        <v>418534</v>
      </c>
      <c r="W29" s="195">
        <v>61173</v>
      </c>
      <c r="X29" s="195">
        <v>31611</v>
      </c>
      <c r="Y29" s="195">
        <v>13208</v>
      </c>
      <c r="Z29" s="195">
        <v>36197</v>
      </c>
      <c r="AA29" s="195">
        <v>62</v>
      </c>
      <c r="AB29" s="195">
        <v>505708</v>
      </c>
      <c r="AC29" s="195">
        <v>93214</v>
      </c>
      <c r="AD29" s="195">
        <v>105992</v>
      </c>
      <c r="AE29" s="195">
        <v>0.8002315165551168</v>
      </c>
      <c r="AF29" s="195">
        <v>586838195.257319</v>
      </c>
      <c r="AG29" s="195">
        <v>727632274.5234681</v>
      </c>
      <c r="AH29" s="195">
        <v>153830744.14769217</v>
      </c>
      <c r="AI29" s="195">
        <v>79585491.57212663</v>
      </c>
      <c r="AJ29" s="195">
        <v>41948</v>
      </c>
      <c r="AK29" s="195">
        <v>333021</v>
      </c>
      <c r="AL29" s="195">
        <v>0.9486766391321657</v>
      </c>
      <c r="AM29" s="195">
        <v>93214</v>
      </c>
      <c r="AN29" s="195">
        <v>0.14675187072661178</v>
      </c>
      <c r="AO29" s="195">
        <v>0.14278361675835782</v>
      </c>
      <c r="AP29" s="195">
        <v>1</v>
      </c>
      <c r="AQ29" s="195">
        <v>36197</v>
      </c>
      <c r="AR29" s="195">
        <v>62</v>
      </c>
      <c r="AS29" s="195">
        <v>3</v>
      </c>
      <c r="AT29" s="195">
        <v>1184</v>
      </c>
      <c r="AU29" s="195">
        <v>214.21</v>
      </c>
      <c r="AV29" s="195">
        <v>2965.22571308529</v>
      </c>
      <c r="AW29" s="195">
        <v>0.006105637178016321</v>
      </c>
      <c r="AX29" s="195">
        <v>43431</v>
      </c>
      <c r="AY29" s="195">
        <v>230708</v>
      </c>
      <c r="AZ29" s="195">
        <v>0.18825094925186817</v>
      </c>
      <c r="BA29" s="195">
        <v>0.12345649822835268</v>
      </c>
      <c r="BB29" s="195">
        <v>0</v>
      </c>
      <c r="BC29" s="195">
        <v>379518</v>
      </c>
      <c r="BD29" s="195">
        <v>295913</v>
      </c>
      <c r="BE29" s="195">
        <v>1.2825323659318786</v>
      </c>
      <c r="BF29" s="195">
        <v>0.8679960250797483</v>
      </c>
      <c r="BG29" s="195">
        <v>0</v>
      </c>
      <c r="BH29" s="195">
        <v>62</v>
      </c>
      <c r="BI29" s="195">
        <v>0</v>
      </c>
      <c r="BJ29" s="195">
        <v>-152443.44</v>
      </c>
      <c r="BK29" s="195">
        <v>-2604242.0999999996</v>
      </c>
      <c r="BL29" s="195">
        <v>-177850.68000000002</v>
      </c>
      <c r="BM29" s="195">
        <v>-908308.83</v>
      </c>
      <c r="BN29" s="195">
        <v>-25407.24</v>
      </c>
      <c r="BO29" s="195">
        <v>-6090483</v>
      </c>
      <c r="BP29" s="195">
        <v>-73967980.34577057</v>
      </c>
      <c r="BQ29" s="195">
        <v>-54288920.07</v>
      </c>
      <c r="BR29" s="195">
        <v>-5538615.30365333</v>
      </c>
      <c r="BS29" s="195">
        <v>33023199</v>
      </c>
      <c r="BT29" s="195">
        <v>13663332</v>
      </c>
      <c r="BU29" s="195">
        <v>32140867.169646222</v>
      </c>
      <c r="BV29" s="195">
        <v>1308957.284300828</v>
      </c>
      <c r="BW29" s="195">
        <v>-4477969.055873193</v>
      </c>
      <c r="BX29" s="195">
        <v>10724768.73021238</v>
      </c>
      <c r="BY29" s="195">
        <v>29262801.231433734</v>
      </c>
      <c r="BZ29" s="195">
        <v>38415270.92514888</v>
      </c>
      <c r="CA29" s="195">
        <v>16686708.26220784</v>
      </c>
      <c r="CB29" s="195">
        <v>57166.29</v>
      </c>
      <c r="CC29" s="195">
        <v>-7089851.25581247</v>
      </c>
      <c r="CD29" s="195">
        <v>152086152.2776109</v>
      </c>
      <c r="CE29" s="195">
        <v>1947266.4118403196</v>
      </c>
      <c r="CF29" s="195">
        <v>0</v>
      </c>
      <c r="CG29" s="229">
        <v>-319276692.50104415</v>
      </c>
      <c r="CH29" s="195">
        <v>14284678</v>
      </c>
      <c r="CI29" s="195">
        <v>-70093763.78587201</v>
      </c>
      <c r="CJ29" s="195">
        <v>196627248.49560535</v>
      </c>
      <c r="CL29" s="195">
        <v>628208</v>
      </c>
    </row>
    <row r="30" spans="1:90" ht="9.75">
      <c r="A30" s="195">
        <v>97</v>
      </c>
      <c r="B30" s="195" t="s">
        <v>34</v>
      </c>
      <c r="C30" s="195">
        <v>2274</v>
      </c>
      <c r="D30" s="195">
        <v>8366499.4</v>
      </c>
      <c r="E30" s="195">
        <v>3644204.3872597227</v>
      </c>
      <c r="F30" s="195">
        <v>1240847.6654206538</v>
      </c>
      <c r="G30" s="195">
        <v>13251551.452680377</v>
      </c>
      <c r="H30" s="195">
        <v>3599.08</v>
      </c>
      <c r="I30" s="195">
        <v>8184307.92</v>
      </c>
      <c r="J30" s="195">
        <v>5067243.532680377</v>
      </c>
      <c r="K30" s="195">
        <v>53307.71647641397</v>
      </c>
      <c r="L30" s="195">
        <v>891132.1860021523</v>
      </c>
      <c r="M30" s="195">
        <v>0</v>
      </c>
      <c r="N30" s="195">
        <v>6011683.435158944</v>
      </c>
      <c r="O30" s="195">
        <v>1574441.9140841027</v>
      </c>
      <c r="P30" s="195">
        <v>7586125.349243047</v>
      </c>
      <c r="Q30" s="195">
        <v>92</v>
      </c>
      <c r="R30" s="195">
        <v>19</v>
      </c>
      <c r="S30" s="195">
        <v>96</v>
      </c>
      <c r="T30" s="195">
        <v>61</v>
      </c>
      <c r="U30" s="195">
        <v>96</v>
      </c>
      <c r="V30" s="195">
        <v>1157</v>
      </c>
      <c r="W30" s="195">
        <v>401</v>
      </c>
      <c r="X30" s="195">
        <v>238</v>
      </c>
      <c r="Y30" s="195">
        <v>114</v>
      </c>
      <c r="Z30" s="195">
        <v>6</v>
      </c>
      <c r="AA30" s="195">
        <v>0</v>
      </c>
      <c r="AB30" s="195">
        <v>2211</v>
      </c>
      <c r="AC30" s="195">
        <v>57</v>
      </c>
      <c r="AD30" s="195">
        <v>753</v>
      </c>
      <c r="AE30" s="195">
        <v>1.3880561795654696</v>
      </c>
      <c r="AF30" s="195">
        <v>3644204.3872597227</v>
      </c>
      <c r="AG30" s="195">
        <v>4256932.616337788</v>
      </c>
      <c r="AH30" s="195">
        <v>1161084.4366354553</v>
      </c>
      <c r="AI30" s="195">
        <v>338927.3427928737</v>
      </c>
      <c r="AJ30" s="195">
        <v>133</v>
      </c>
      <c r="AK30" s="195">
        <v>961</v>
      </c>
      <c r="AL30" s="195">
        <v>1.0423337998370508</v>
      </c>
      <c r="AM30" s="195">
        <v>57</v>
      </c>
      <c r="AN30" s="195">
        <v>0.025065963060686015</v>
      </c>
      <c r="AO30" s="195">
        <v>0.021097709092432047</v>
      </c>
      <c r="AP30" s="195">
        <v>0</v>
      </c>
      <c r="AQ30" s="195">
        <v>6</v>
      </c>
      <c r="AR30" s="195">
        <v>0</v>
      </c>
      <c r="AS30" s="195">
        <v>3</v>
      </c>
      <c r="AT30" s="195">
        <v>1786</v>
      </c>
      <c r="AU30" s="195">
        <v>465.25</v>
      </c>
      <c r="AV30" s="195">
        <v>4.887694787748522</v>
      </c>
      <c r="AW30" s="195">
        <v>3.70411679559133</v>
      </c>
      <c r="AX30" s="195">
        <v>102</v>
      </c>
      <c r="AY30" s="195">
        <v>552</v>
      </c>
      <c r="AZ30" s="195">
        <v>0.18478260869565216</v>
      </c>
      <c r="BA30" s="195">
        <v>0.11998815767213668</v>
      </c>
      <c r="BB30" s="195">
        <v>0</v>
      </c>
      <c r="BC30" s="195">
        <v>617</v>
      </c>
      <c r="BD30" s="195">
        <v>785</v>
      </c>
      <c r="BE30" s="195">
        <v>0.7859872611464969</v>
      </c>
      <c r="BF30" s="195">
        <v>0.37145092029436655</v>
      </c>
      <c r="BG30" s="195">
        <v>0</v>
      </c>
      <c r="BH30" s="195">
        <v>0</v>
      </c>
      <c r="BI30" s="195">
        <v>0</v>
      </c>
      <c r="BJ30" s="195">
        <v>-545.76</v>
      </c>
      <c r="BK30" s="195">
        <v>-9323.4</v>
      </c>
      <c r="BL30" s="195">
        <v>-636.72</v>
      </c>
      <c r="BM30" s="195">
        <v>-3251.8199999999997</v>
      </c>
      <c r="BN30" s="195">
        <v>-90.96000000000001</v>
      </c>
      <c r="BO30" s="195">
        <v>79164</v>
      </c>
      <c r="BP30" s="195">
        <v>-41013.39888962479</v>
      </c>
      <c r="BQ30" s="195">
        <v>-194358.78</v>
      </c>
      <c r="BR30" s="195">
        <v>86034.37929508742</v>
      </c>
      <c r="BS30" s="195">
        <v>269011</v>
      </c>
      <c r="BT30" s="195">
        <v>77732</v>
      </c>
      <c r="BU30" s="195">
        <v>190041.25671568306</v>
      </c>
      <c r="BV30" s="195">
        <v>10897.25655848356</v>
      </c>
      <c r="BW30" s="195">
        <v>25535.254371790128</v>
      </c>
      <c r="BX30" s="195">
        <v>85775.7317094981</v>
      </c>
      <c r="BY30" s="195">
        <v>128813.02749965513</v>
      </c>
      <c r="BZ30" s="195">
        <v>190256.9129628398</v>
      </c>
      <c r="CA30" s="195">
        <v>60157.40708463334</v>
      </c>
      <c r="CB30" s="195">
        <v>204.66</v>
      </c>
      <c r="CC30" s="195">
        <v>1220.7786941067607</v>
      </c>
      <c r="CD30" s="195">
        <v>1204843.664891777</v>
      </c>
      <c r="CE30" s="195">
        <v>891132.1860021523</v>
      </c>
      <c r="CF30" s="195">
        <v>0</v>
      </c>
      <c r="CG30" s="229">
        <v>1574441.9140841027</v>
      </c>
      <c r="CH30" s="195">
        <v>-471014</v>
      </c>
      <c r="CI30" s="195">
        <v>66981.60911999998</v>
      </c>
      <c r="CJ30" s="195">
        <v>7115111.349243047</v>
      </c>
      <c r="CL30" s="195">
        <v>2290</v>
      </c>
    </row>
    <row r="31" spans="1:90" ht="9.75">
      <c r="A31" s="195">
        <v>98</v>
      </c>
      <c r="B31" s="195" t="s">
        <v>35</v>
      </c>
      <c r="C31" s="195">
        <v>23791</v>
      </c>
      <c r="D31" s="195">
        <v>84708502.33</v>
      </c>
      <c r="E31" s="195">
        <v>26978966.09058221</v>
      </c>
      <c r="F31" s="195">
        <v>3836580.1179323057</v>
      </c>
      <c r="G31" s="195">
        <v>115524048.53851451</v>
      </c>
      <c r="H31" s="195">
        <v>3599.08</v>
      </c>
      <c r="I31" s="195">
        <v>85625712.28</v>
      </c>
      <c r="J31" s="195">
        <v>29898336.25851451</v>
      </c>
      <c r="K31" s="195">
        <v>313116.8324179382</v>
      </c>
      <c r="L31" s="195">
        <v>4501158.896673469</v>
      </c>
      <c r="M31" s="195">
        <v>0</v>
      </c>
      <c r="N31" s="195">
        <v>34712611.987605914</v>
      </c>
      <c r="O31" s="195">
        <v>6257280.169436187</v>
      </c>
      <c r="P31" s="195">
        <v>40969892.1570421</v>
      </c>
      <c r="Q31" s="195">
        <v>1531</v>
      </c>
      <c r="R31" s="195">
        <v>288</v>
      </c>
      <c r="S31" s="195">
        <v>1905</v>
      </c>
      <c r="T31" s="195">
        <v>961</v>
      </c>
      <c r="U31" s="195">
        <v>872</v>
      </c>
      <c r="V31" s="195">
        <v>12940</v>
      </c>
      <c r="W31" s="195">
        <v>3129</v>
      </c>
      <c r="X31" s="195">
        <v>1611</v>
      </c>
      <c r="Y31" s="195">
        <v>554</v>
      </c>
      <c r="Z31" s="195">
        <v>74</v>
      </c>
      <c r="AA31" s="195">
        <v>0</v>
      </c>
      <c r="AB31" s="195">
        <v>23149</v>
      </c>
      <c r="AC31" s="195">
        <v>568</v>
      </c>
      <c r="AD31" s="195">
        <v>5294</v>
      </c>
      <c r="AE31" s="195">
        <v>0.9822168561161465</v>
      </c>
      <c r="AF31" s="195">
        <v>26978966.09058221</v>
      </c>
      <c r="AG31" s="195">
        <v>31697370.567990337</v>
      </c>
      <c r="AH31" s="195">
        <v>8717907.093964063</v>
      </c>
      <c r="AI31" s="195">
        <v>3237648.0377319246</v>
      </c>
      <c r="AJ31" s="195">
        <v>1219</v>
      </c>
      <c r="AK31" s="195">
        <v>11333</v>
      </c>
      <c r="AL31" s="195">
        <v>0.8100976725918597</v>
      </c>
      <c r="AM31" s="195">
        <v>568</v>
      </c>
      <c r="AN31" s="195">
        <v>0.0238745744188979</v>
      </c>
      <c r="AO31" s="195">
        <v>0.019906320450643934</v>
      </c>
      <c r="AP31" s="195">
        <v>0</v>
      </c>
      <c r="AQ31" s="195">
        <v>74</v>
      </c>
      <c r="AR31" s="195">
        <v>0</v>
      </c>
      <c r="AS31" s="195">
        <v>0</v>
      </c>
      <c r="AT31" s="195">
        <v>0</v>
      </c>
      <c r="AU31" s="195">
        <v>651.19</v>
      </c>
      <c r="AV31" s="195">
        <v>36.53465194490087</v>
      </c>
      <c r="AW31" s="195">
        <v>0.4955457734297741</v>
      </c>
      <c r="AX31" s="195">
        <v>1079</v>
      </c>
      <c r="AY31" s="195">
        <v>7616</v>
      </c>
      <c r="AZ31" s="195">
        <v>0.14167542016806722</v>
      </c>
      <c r="BA31" s="195">
        <v>0.07688096914455174</v>
      </c>
      <c r="BB31" s="195">
        <v>0</v>
      </c>
      <c r="BC31" s="195">
        <v>6042</v>
      </c>
      <c r="BD31" s="195">
        <v>9697</v>
      </c>
      <c r="BE31" s="195">
        <v>0.6230793028771785</v>
      </c>
      <c r="BF31" s="195">
        <v>0.20854296202504818</v>
      </c>
      <c r="BG31" s="195">
        <v>0</v>
      </c>
      <c r="BH31" s="195">
        <v>0</v>
      </c>
      <c r="BI31" s="195">
        <v>0</v>
      </c>
      <c r="BJ31" s="195">
        <v>-5709.84</v>
      </c>
      <c r="BK31" s="195">
        <v>-97543.09999999999</v>
      </c>
      <c r="BL31" s="195">
        <v>-6661.4800000000005</v>
      </c>
      <c r="BM31" s="195">
        <v>-34021.13</v>
      </c>
      <c r="BN31" s="195">
        <v>-951.64</v>
      </c>
      <c r="BO31" s="195">
        <v>560493</v>
      </c>
      <c r="BP31" s="195">
        <v>-759201.7310617759</v>
      </c>
      <c r="BQ31" s="195">
        <v>-2033416.77</v>
      </c>
      <c r="BR31" s="195">
        <v>-44.645317622460425</v>
      </c>
      <c r="BS31" s="195">
        <v>1736483</v>
      </c>
      <c r="BT31" s="195">
        <v>558359</v>
      </c>
      <c r="BU31" s="195">
        <v>1223351.0324556248</v>
      </c>
      <c r="BV31" s="195">
        <v>36326.02643451036</v>
      </c>
      <c r="BW31" s="195">
        <v>-13553.016595419416</v>
      </c>
      <c r="BX31" s="195">
        <v>554073.5128430926</v>
      </c>
      <c r="BY31" s="195">
        <v>1083021.0232353462</v>
      </c>
      <c r="BZ31" s="195">
        <v>1830343.4831230547</v>
      </c>
      <c r="CA31" s="195">
        <v>480880.2445510101</v>
      </c>
      <c r="CB31" s="195">
        <v>2141.19</v>
      </c>
      <c r="CC31" s="195">
        <v>61503.497005647485</v>
      </c>
      <c r="CD31" s="195">
        <v>8113377.347735245</v>
      </c>
      <c r="CE31" s="195">
        <v>4501158.896673469</v>
      </c>
      <c r="CF31" s="195">
        <v>0</v>
      </c>
      <c r="CG31" s="229">
        <v>6257280.169436187</v>
      </c>
      <c r="CH31" s="195">
        <v>-4557727</v>
      </c>
      <c r="CI31" s="195">
        <v>-3033534.9533280013</v>
      </c>
      <c r="CJ31" s="195">
        <v>36412165.1570421</v>
      </c>
      <c r="CL31" s="195">
        <v>23915</v>
      </c>
    </row>
    <row r="32" spans="1:90" ht="9.75">
      <c r="A32" s="195">
        <v>99</v>
      </c>
      <c r="B32" s="195" t="s">
        <v>36</v>
      </c>
      <c r="C32" s="195">
        <v>1759</v>
      </c>
      <c r="D32" s="195">
        <v>6207324.32</v>
      </c>
      <c r="E32" s="195">
        <v>2175258.481178676</v>
      </c>
      <c r="F32" s="195">
        <v>727032.547568868</v>
      </c>
      <c r="G32" s="195">
        <v>9109615.348747544</v>
      </c>
      <c r="H32" s="195">
        <v>3599.08</v>
      </c>
      <c r="I32" s="195">
        <v>6330781.72</v>
      </c>
      <c r="J32" s="195">
        <v>2778833.6287475443</v>
      </c>
      <c r="K32" s="195">
        <v>67635.7145839599</v>
      </c>
      <c r="L32" s="195">
        <v>852337.1048565827</v>
      </c>
      <c r="M32" s="195">
        <v>0</v>
      </c>
      <c r="N32" s="195">
        <v>3698806.448188087</v>
      </c>
      <c r="O32" s="195">
        <v>1185194.0850902328</v>
      </c>
      <c r="P32" s="195">
        <v>4884000.53327832</v>
      </c>
      <c r="Q32" s="195">
        <v>96</v>
      </c>
      <c r="R32" s="195">
        <v>22</v>
      </c>
      <c r="S32" s="195">
        <v>96</v>
      </c>
      <c r="T32" s="195">
        <v>47</v>
      </c>
      <c r="U32" s="195">
        <v>44</v>
      </c>
      <c r="V32" s="195">
        <v>981</v>
      </c>
      <c r="W32" s="195">
        <v>249</v>
      </c>
      <c r="X32" s="195">
        <v>155</v>
      </c>
      <c r="Y32" s="195">
        <v>69</v>
      </c>
      <c r="Z32" s="195">
        <v>5</v>
      </c>
      <c r="AA32" s="195">
        <v>0</v>
      </c>
      <c r="AB32" s="195">
        <v>1627</v>
      </c>
      <c r="AC32" s="195">
        <v>127</v>
      </c>
      <c r="AD32" s="195">
        <v>473</v>
      </c>
      <c r="AE32" s="195">
        <v>1.071124144051883</v>
      </c>
      <c r="AF32" s="195">
        <v>2175258.481178676</v>
      </c>
      <c r="AG32" s="195">
        <v>2936445.625269733</v>
      </c>
      <c r="AH32" s="195">
        <v>559371.8995140196</v>
      </c>
      <c r="AI32" s="195">
        <v>294331.6397938113</v>
      </c>
      <c r="AJ32" s="195">
        <v>97</v>
      </c>
      <c r="AK32" s="195">
        <v>838</v>
      </c>
      <c r="AL32" s="195">
        <v>0.8717787591240365</v>
      </c>
      <c r="AM32" s="195">
        <v>127</v>
      </c>
      <c r="AN32" s="195">
        <v>0.07220011370096646</v>
      </c>
      <c r="AO32" s="195">
        <v>0.0682318597327125</v>
      </c>
      <c r="AP32" s="195">
        <v>0</v>
      </c>
      <c r="AQ32" s="195">
        <v>5</v>
      </c>
      <c r="AR32" s="195">
        <v>0</v>
      </c>
      <c r="AS32" s="195">
        <v>0</v>
      </c>
      <c r="AT32" s="195">
        <v>0</v>
      </c>
      <c r="AU32" s="195">
        <v>331.37</v>
      </c>
      <c r="AV32" s="195">
        <v>5.308265684883967</v>
      </c>
      <c r="AW32" s="195">
        <v>3.410641710451471</v>
      </c>
      <c r="AX32" s="195">
        <v>110</v>
      </c>
      <c r="AY32" s="195">
        <v>460</v>
      </c>
      <c r="AZ32" s="195">
        <v>0.2391304347826087</v>
      </c>
      <c r="BA32" s="195">
        <v>0.1743359837590932</v>
      </c>
      <c r="BB32" s="195">
        <v>0</v>
      </c>
      <c r="BC32" s="195">
        <v>731</v>
      </c>
      <c r="BD32" s="195">
        <v>714</v>
      </c>
      <c r="BE32" s="195">
        <v>1.0238095238095237</v>
      </c>
      <c r="BF32" s="195">
        <v>0.6092731829573934</v>
      </c>
      <c r="BG32" s="195">
        <v>0</v>
      </c>
      <c r="BH32" s="195">
        <v>0</v>
      </c>
      <c r="BI32" s="195">
        <v>0</v>
      </c>
      <c r="BJ32" s="195">
        <v>-422.15999999999997</v>
      </c>
      <c r="BK32" s="195">
        <v>-7211.9</v>
      </c>
      <c r="BL32" s="195">
        <v>-492.52000000000004</v>
      </c>
      <c r="BM32" s="195">
        <v>-2515.37</v>
      </c>
      <c r="BN32" s="195">
        <v>-70.36</v>
      </c>
      <c r="BO32" s="195">
        <v>53239</v>
      </c>
      <c r="BP32" s="195">
        <v>-32136.470131908678</v>
      </c>
      <c r="BQ32" s="195">
        <v>-150341.73</v>
      </c>
      <c r="BR32" s="195">
        <v>83056.90863813274</v>
      </c>
      <c r="BS32" s="195">
        <v>201096</v>
      </c>
      <c r="BT32" s="195">
        <v>75004</v>
      </c>
      <c r="BU32" s="195">
        <v>202131.85211242025</v>
      </c>
      <c r="BV32" s="195">
        <v>12153.77722601064</v>
      </c>
      <c r="BW32" s="195">
        <v>33334.52188881473</v>
      </c>
      <c r="BX32" s="195">
        <v>79746.42832374311</v>
      </c>
      <c r="BY32" s="195">
        <v>132875.38595823853</v>
      </c>
      <c r="BZ32" s="195">
        <v>184969.65485741253</v>
      </c>
      <c r="CA32" s="195">
        <v>61744.17835344121</v>
      </c>
      <c r="CB32" s="195">
        <v>158.31</v>
      </c>
      <c r="CC32" s="195">
        <v>-24097.162369722362</v>
      </c>
      <c r="CD32" s="195">
        <v>1095412.8549884914</v>
      </c>
      <c r="CE32" s="195">
        <v>852337.1048565827</v>
      </c>
      <c r="CF32" s="195">
        <v>0</v>
      </c>
      <c r="CG32" s="229">
        <v>1185194.0850902328</v>
      </c>
      <c r="CH32" s="195">
        <v>-399871</v>
      </c>
      <c r="CI32" s="195">
        <v>-19600.879199999996</v>
      </c>
      <c r="CJ32" s="195">
        <v>4484129.53327832</v>
      </c>
      <c r="CL32" s="195">
        <v>1793</v>
      </c>
    </row>
    <row r="33" spans="1:90" ht="9.75">
      <c r="A33" s="195">
        <v>102</v>
      </c>
      <c r="B33" s="195" t="s">
        <v>37</v>
      </c>
      <c r="C33" s="195">
        <v>10403</v>
      </c>
      <c r="D33" s="195">
        <v>38123533.76</v>
      </c>
      <c r="E33" s="195">
        <v>12789133.907366093</v>
      </c>
      <c r="F33" s="195">
        <v>1988577.8895372432</v>
      </c>
      <c r="G33" s="195">
        <v>52901245.55690333</v>
      </c>
      <c r="H33" s="195">
        <v>3599.08</v>
      </c>
      <c r="I33" s="195">
        <v>37441229.24</v>
      </c>
      <c r="J33" s="195">
        <v>15460016.31690333</v>
      </c>
      <c r="K33" s="195">
        <v>387388.7537831163</v>
      </c>
      <c r="L33" s="195">
        <v>2816469.0611295137</v>
      </c>
      <c r="M33" s="195">
        <v>0</v>
      </c>
      <c r="N33" s="195">
        <v>18663874.13181596</v>
      </c>
      <c r="O33" s="195">
        <v>7073339.609201954</v>
      </c>
      <c r="P33" s="195">
        <v>25737213.74101791</v>
      </c>
      <c r="Q33" s="195">
        <v>601</v>
      </c>
      <c r="R33" s="195">
        <v>102</v>
      </c>
      <c r="S33" s="195">
        <v>624</v>
      </c>
      <c r="T33" s="195">
        <v>324</v>
      </c>
      <c r="U33" s="195">
        <v>345</v>
      </c>
      <c r="V33" s="195">
        <v>5625</v>
      </c>
      <c r="W33" s="195">
        <v>1433</v>
      </c>
      <c r="X33" s="195">
        <v>929</v>
      </c>
      <c r="Y33" s="195">
        <v>420</v>
      </c>
      <c r="Z33" s="195">
        <v>13</v>
      </c>
      <c r="AA33" s="195">
        <v>0</v>
      </c>
      <c r="AB33" s="195">
        <v>10044</v>
      </c>
      <c r="AC33" s="195">
        <v>346</v>
      </c>
      <c r="AD33" s="195">
        <v>2782</v>
      </c>
      <c r="AE33" s="195">
        <v>1.0648227315612018</v>
      </c>
      <c r="AF33" s="195">
        <v>12789133.907366093</v>
      </c>
      <c r="AG33" s="195">
        <v>15371232.447707117</v>
      </c>
      <c r="AH33" s="195">
        <v>3724391.1657988704</v>
      </c>
      <c r="AI33" s="195">
        <v>1810585.5417619303</v>
      </c>
      <c r="AJ33" s="195">
        <v>429</v>
      </c>
      <c r="AK33" s="195">
        <v>4706</v>
      </c>
      <c r="AL33" s="195">
        <v>0.6865685995561914</v>
      </c>
      <c r="AM33" s="195">
        <v>346</v>
      </c>
      <c r="AN33" s="195">
        <v>0.033259636643275976</v>
      </c>
      <c r="AO33" s="195">
        <v>0.029291382675022008</v>
      </c>
      <c r="AP33" s="195">
        <v>0</v>
      </c>
      <c r="AQ33" s="195">
        <v>13</v>
      </c>
      <c r="AR33" s="195">
        <v>0</v>
      </c>
      <c r="AS33" s="195">
        <v>0</v>
      </c>
      <c r="AT33" s="195">
        <v>0</v>
      </c>
      <c r="AU33" s="195">
        <v>532.64</v>
      </c>
      <c r="AV33" s="195">
        <v>19.53101531991589</v>
      </c>
      <c r="AW33" s="195">
        <v>0.9269662666519002</v>
      </c>
      <c r="AX33" s="195">
        <v>466</v>
      </c>
      <c r="AY33" s="195">
        <v>2978</v>
      </c>
      <c r="AZ33" s="195">
        <v>0.15648085963734049</v>
      </c>
      <c r="BA33" s="195">
        <v>0.091686408613825</v>
      </c>
      <c r="BB33" s="195">
        <v>0</v>
      </c>
      <c r="BC33" s="195">
        <v>4160</v>
      </c>
      <c r="BD33" s="195">
        <v>4141</v>
      </c>
      <c r="BE33" s="195">
        <v>1.0045882637044192</v>
      </c>
      <c r="BF33" s="195">
        <v>0.5900519228522889</v>
      </c>
      <c r="BG33" s="195">
        <v>0</v>
      </c>
      <c r="BH33" s="195">
        <v>0</v>
      </c>
      <c r="BI33" s="195">
        <v>0</v>
      </c>
      <c r="BJ33" s="195">
        <v>-2496.72</v>
      </c>
      <c r="BK33" s="195">
        <v>-42652.299999999996</v>
      </c>
      <c r="BL33" s="195">
        <v>-2912.84</v>
      </c>
      <c r="BM33" s="195">
        <v>-14876.289999999999</v>
      </c>
      <c r="BN33" s="195">
        <v>-416.12</v>
      </c>
      <c r="BO33" s="195">
        <v>10018</v>
      </c>
      <c r="BP33" s="195">
        <v>-342514.24301281397</v>
      </c>
      <c r="BQ33" s="195">
        <v>-889144.41</v>
      </c>
      <c r="BR33" s="195">
        <v>66100.35522380471</v>
      </c>
      <c r="BS33" s="195">
        <v>957097</v>
      </c>
      <c r="BT33" s="195">
        <v>307625</v>
      </c>
      <c r="BU33" s="195">
        <v>775785.650171192</v>
      </c>
      <c r="BV33" s="195">
        <v>36395.60139388675</v>
      </c>
      <c r="BW33" s="195">
        <v>60999.028802497414</v>
      </c>
      <c r="BX33" s="195">
        <v>342628.85533858417</v>
      </c>
      <c r="BY33" s="195">
        <v>602833.9381420163</v>
      </c>
      <c r="BZ33" s="195">
        <v>951555.9253372285</v>
      </c>
      <c r="CA33" s="195">
        <v>298048.6815636204</v>
      </c>
      <c r="CB33" s="195">
        <v>936.27</v>
      </c>
      <c r="CC33" s="195">
        <v>-3513.2418305016763</v>
      </c>
      <c r="CD33" s="195">
        <v>4406511.064142328</v>
      </c>
      <c r="CE33" s="195">
        <v>2816469.0611295137</v>
      </c>
      <c r="CF33" s="195">
        <v>0</v>
      </c>
      <c r="CG33" s="229">
        <v>7073339.609201954</v>
      </c>
      <c r="CH33" s="195">
        <v>517282</v>
      </c>
      <c r="CI33" s="195">
        <v>262404.32832</v>
      </c>
      <c r="CJ33" s="195">
        <v>26254495.74101791</v>
      </c>
      <c r="CL33" s="195">
        <v>10473</v>
      </c>
    </row>
    <row r="34" spans="1:90" ht="9.75">
      <c r="A34" s="195">
        <v>103</v>
      </c>
      <c r="B34" s="195" t="s">
        <v>38</v>
      </c>
      <c r="C34" s="195">
        <v>2345</v>
      </c>
      <c r="D34" s="195">
        <v>8538118.07</v>
      </c>
      <c r="E34" s="195">
        <v>2950621.757959216</v>
      </c>
      <c r="F34" s="195">
        <v>443944.8684790523</v>
      </c>
      <c r="G34" s="195">
        <v>11932684.69643827</v>
      </c>
      <c r="H34" s="195">
        <v>3599.08</v>
      </c>
      <c r="I34" s="195">
        <v>8439842.6</v>
      </c>
      <c r="J34" s="195">
        <v>3492842.09643827</v>
      </c>
      <c r="K34" s="195">
        <v>37423.25704954823</v>
      </c>
      <c r="L34" s="195">
        <v>761858.0273851058</v>
      </c>
      <c r="M34" s="195">
        <v>0</v>
      </c>
      <c r="N34" s="195">
        <v>4292123.380872924</v>
      </c>
      <c r="O34" s="195">
        <v>1907418.235207442</v>
      </c>
      <c r="P34" s="195">
        <v>6199541.616080366</v>
      </c>
      <c r="Q34" s="195">
        <v>117</v>
      </c>
      <c r="R34" s="195">
        <v>14</v>
      </c>
      <c r="S34" s="195">
        <v>162</v>
      </c>
      <c r="T34" s="195">
        <v>89</v>
      </c>
      <c r="U34" s="195">
        <v>83</v>
      </c>
      <c r="V34" s="195">
        <v>1285</v>
      </c>
      <c r="W34" s="195">
        <v>328</v>
      </c>
      <c r="X34" s="195">
        <v>174</v>
      </c>
      <c r="Y34" s="195">
        <v>93</v>
      </c>
      <c r="Z34" s="195">
        <v>8</v>
      </c>
      <c r="AA34" s="195">
        <v>0</v>
      </c>
      <c r="AB34" s="195">
        <v>2301</v>
      </c>
      <c r="AC34" s="195">
        <v>36</v>
      </c>
      <c r="AD34" s="195">
        <v>595</v>
      </c>
      <c r="AE34" s="195">
        <v>1.0898468446853251</v>
      </c>
      <c r="AF34" s="195">
        <v>2950621.757959216</v>
      </c>
      <c r="AG34" s="195">
        <v>3485131.477614597</v>
      </c>
      <c r="AH34" s="195">
        <v>817529.0313075437</v>
      </c>
      <c r="AI34" s="195">
        <v>392442.18639174855</v>
      </c>
      <c r="AJ34" s="195">
        <v>145</v>
      </c>
      <c r="AK34" s="195">
        <v>1121</v>
      </c>
      <c r="AL34" s="195">
        <v>0.9741839210311272</v>
      </c>
      <c r="AM34" s="195">
        <v>36</v>
      </c>
      <c r="AN34" s="195">
        <v>0.01535181236673774</v>
      </c>
      <c r="AO34" s="195">
        <v>0.011383558398483772</v>
      </c>
      <c r="AP34" s="195">
        <v>0</v>
      </c>
      <c r="AQ34" s="195">
        <v>8</v>
      </c>
      <c r="AR34" s="195">
        <v>0</v>
      </c>
      <c r="AS34" s="195">
        <v>0</v>
      </c>
      <c r="AT34" s="195">
        <v>0</v>
      </c>
      <c r="AU34" s="195">
        <v>147.96</v>
      </c>
      <c r="AV34" s="195">
        <v>15.848878075155447</v>
      </c>
      <c r="AW34" s="195">
        <v>1.142326432771547</v>
      </c>
      <c r="AX34" s="195">
        <v>107</v>
      </c>
      <c r="AY34" s="195">
        <v>698</v>
      </c>
      <c r="AZ34" s="195">
        <v>0.15329512893982808</v>
      </c>
      <c r="BA34" s="195">
        <v>0.0885006779163126</v>
      </c>
      <c r="BB34" s="195">
        <v>0</v>
      </c>
      <c r="BC34" s="195">
        <v>600</v>
      </c>
      <c r="BD34" s="195">
        <v>899</v>
      </c>
      <c r="BE34" s="195">
        <v>0.6674082313681868</v>
      </c>
      <c r="BF34" s="195">
        <v>0.2528718905160565</v>
      </c>
      <c r="BG34" s="195">
        <v>0</v>
      </c>
      <c r="BH34" s="195">
        <v>0</v>
      </c>
      <c r="BI34" s="195">
        <v>0</v>
      </c>
      <c r="BJ34" s="195">
        <v>-562.8</v>
      </c>
      <c r="BK34" s="195">
        <v>-9614.5</v>
      </c>
      <c r="BL34" s="195">
        <v>-656.6</v>
      </c>
      <c r="BM34" s="195">
        <v>-3353.35</v>
      </c>
      <c r="BN34" s="195">
        <v>-93.8</v>
      </c>
      <c r="BO34" s="195">
        <v>-12271</v>
      </c>
      <c r="BP34" s="195">
        <v>-47646.38481014558</v>
      </c>
      <c r="BQ34" s="195">
        <v>-200427.15</v>
      </c>
      <c r="BR34" s="195">
        <v>46918.21716419887</v>
      </c>
      <c r="BS34" s="195">
        <v>237213</v>
      </c>
      <c r="BT34" s="195">
        <v>76959</v>
      </c>
      <c r="BU34" s="195">
        <v>185381.41894099</v>
      </c>
      <c r="BV34" s="195">
        <v>8896.713697212512</v>
      </c>
      <c r="BW34" s="195">
        <v>23020.65466639808</v>
      </c>
      <c r="BX34" s="195">
        <v>81482.30875896385</v>
      </c>
      <c r="BY34" s="195">
        <v>137785.34401540196</v>
      </c>
      <c r="BZ34" s="195">
        <v>228247.47389965283</v>
      </c>
      <c r="CA34" s="195">
        <v>63114.29034411508</v>
      </c>
      <c r="CB34" s="195">
        <v>211.04999999999998</v>
      </c>
      <c r="CC34" s="195">
        <v>13758.340708318348</v>
      </c>
      <c r="CD34" s="195">
        <v>1090716.8121952515</v>
      </c>
      <c r="CE34" s="195">
        <v>761858.0273851058</v>
      </c>
      <c r="CF34" s="195">
        <v>0</v>
      </c>
      <c r="CG34" s="229">
        <v>1907418.235207442</v>
      </c>
      <c r="CH34" s="195">
        <v>-379362</v>
      </c>
      <c r="CI34" s="195">
        <v>-16983.087359999998</v>
      </c>
      <c r="CJ34" s="195">
        <v>5820179.616080366</v>
      </c>
      <c r="CL34" s="195">
        <v>2388</v>
      </c>
    </row>
    <row r="35" spans="1:90" ht="9.75">
      <c r="A35" s="195">
        <v>105</v>
      </c>
      <c r="B35" s="195" t="s">
        <v>39</v>
      </c>
      <c r="C35" s="195">
        <v>2406</v>
      </c>
      <c r="D35" s="195">
        <v>8613667.51</v>
      </c>
      <c r="E35" s="195">
        <v>5172131.4729037015</v>
      </c>
      <c r="F35" s="195">
        <v>1392943.059703337</v>
      </c>
      <c r="G35" s="195">
        <v>15178742.042607037</v>
      </c>
      <c r="H35" s="195">
        <v>3599.08</v>
      </c>
      <c r="I35" s="195">
        <v>8659386.48</v>
      </c>
      <c r="J35" s="195">
        <v>6519355.562607037</v>
      </c>
      <c r="K35" s="195">
        <v>2318962.711401949</v>
      </c>
      <c r="L35" s="195">
        <v>917142.3677208321</v>
      </c>
      <c r="M35" s="195">
        <v>0</v>
      </c>
      <c r="N35" s="195">
        <v>9755460.641729817</v>
      </c>
      <c r="O35" s="195">
        <v>2071529.1849305746</v>
      </c>
      <c r="P35" s="195">
        <v>11826989.826660391</v>
      </c>
      <c r="Q35" s="195">
        <v>89</v>
      </c>
      <c r="R35" s="195">
        <v>10</v>
      </c>
      <c r="S35" s="195">
        <v>93</v>
      </c>
      <c r="T35" s="195">
        <v>66</v>
      </c>
      <c r="U35" s="195">
        <v>51</v>
      </c>
      <c r="V35" s="195">
        <v>1240</v>
      </c>
      <c r="W35" s="195">
        <v>451</v>
      </c>
      <c r="X35" s="195">
        <v>292</v>
      </c>
      <c r="Y35" s="195">
        <v>114</v>
      </c>
      <c r="Z35" s="195">
        <v>2</v>
      </c>
      <c r="AA35" s="195">
        <v>0</v>
      </c>
      <c r="AB35" s="195">
        <v>2374</v>
      </c>
      <c r="AC35" s="195">
        <v>30</v>
      </c>
      <c r="AD35" s="195">
        <v>857</v>
      </c>
      <c r="AE35" s="195">
        <v>1.8619529842699796</v>
      </c>
      <c r="AF35" s="195">
        <v>5172131.4729037015</v>
      </c>
      <c r="AG35" s="195">
        <v>6072911.973734254</v>
      </c>
      <c r="AH35" s="195">
        <v>1503583.2128608648</v>
      </c>
      <c r="AI35" s="195">
        <v>642178.1231864974</v>
      </c>
      <c r="AJ35" s="195">
        <v>176</v>
      </c>
      <c r="AK35" s="195">
        <v>994</v>
      </c>
      <c r="AL35" s="195">
        <v>1.3335363275082026</v>
      </c>
      <c r="AM35" s="195">
        <v>30</v>
      </c>
      <c r="AN35" s="195">
        <v>0.012468827930174564</v>
      </c>
      <c r="AO35" s="195">
        <v>0.008500573961920596</v>
      </c>
      <c r="AP35" s="195">
        <v>0</v>
      </c>
      <c r="AQ35" s="195">
        <v>2</v>
      </c>
      <c r="AR35" s="195">
        <v>0</v>
      </c>
      <c r="AS35" s="195">
        <v>0</v>
      </c>
      <c r="AT35" s="195">
        <v>0</v>
      </c>
      <c r="AU35" s="195">
        <v>1421.02</v>
      </c>
      <c r="AV35" s="195">
        <v>1.6931499908516419</v>
      </c>
      <c r="AW35" s="195">
        <v>10.692846146440356</v>
      </c>
      <c r="AX35" s="195">
        <v>70</v>
      </c>
      <c r="AY35" s="195">
        <v>549</v>
      </c>
      <c r="AZ35" s="195">
        <v>0.12750455373406194</v>
      </c>
      <c r="BA35" s="195">
        <v>0.06271010271054646</v>
      </c>
      <c r="BB35" s="195">
        <v>1.503033</v>
      </c>
      <c r="BC35" s="195">
        <v>614</v>
      </c>
      <c r="BD35" s="195">
        <v>740</v>
      </c>
      <c r="BE35" s="195">
        <v>0.8297297297297297</v>
      </c>
      <c r="BF35" s="195">
        <v>0.4151933888775994</v>
      </c>
      <c r="BG35" s="195">
        <v>0</v>
      </c>
      <c r="BH35" s="195">
        <v>0</v>
      </c>
      <c r="BI35" s="195">
        <v>0</v>
      </c>
      <c r="BJ35" s="195">
        <v>-577.4399999999999</v>
      </c>
      <c r="BK35" s="195">
        <v>-9864.599999999999</v>
      </c>
      <c r="BL35" s="195">
        <v>-673.6800000000001</v>
      </c>
      <c r="BM35" s="195">
        <v>-3440.58</v>
      </c>
      <c r="BN35" s="195">
        <v>-96.24000000000001</v>
      </c>
      <c r="BO35" s="195">
        <v>22819</v>
      </c>
      <c r="BP35" s="195">
        <v>-80893.04198519219</v>
      </c>
      <c r="BQ35" s="195">
        <v>-205640.82</v>
      </c>
      <c r="BR35" s="195">
        <v>133478.1041463446</v>
      </c>
      <c r="BS35" s="195">
        <v>279305</v>
      </c>
      <c r="BT35" s="195">
        <v>81640</v>
      </c>
      <c r="BU35" s="195">
        <v>204901.33930158522</v>
      </c>
      <c r="BV35" s="195">
        <v>13280.894779769194</v>
      </c>
      <c r="BW35" s="195">
        <v>45938.39271567553</v>
      </c>
      <c r="BX35" s="195">
        <v>110928.5401283251</v>
      </c>
      <c r="BY35" s="195">
        <v>130583.63289368991</v>
      </c>
      <c r="BZ35" s="195">
        <v>213796.88144553293</v>
      </c>
      <c r="CA35" s="195">
        <v>64702.38056766983</v>
      </c>
      <c r="CB35" s="195">
        <v>216.54</v>
      </c>
      <c r="CC35" s="195">
        <v>-15027.77627256823</v>
      </c>
      <c r="CD35" s="195">
        <v>1286562.9297060242</v>
      </c>
      <c r="CE35" s="195">
        <v>917142.3677208321</v>
      </c>
      <c r="CF35" s="195">
        <v>0</v>
      </c>
      <c r="CG35" s="229">
        <v>2071529.1849305746</v>
      </c>
      <c r="CH35" s="195">
        <v>-484258</v>
      </c>
      <c r="CI35" s="195">
        <v>-7814.303999999996</v>
      </c>
      <c r="CJ35" s="195">
        <v>11342731.826660391</v>
      </c>
      <c r="CL35" s="195">
        <v>2422</v>
      </c>
    </row>
    <row r="36" spans="1:90" ht="9.75">
      <c r="A36" s="195">
        <v>106</v>
      </c>
      <c r="B36" s="195" t="s">
        <v>40</v>
      </c>
      <c r="C36" s="195">
        <v>46596</v>
      </c>
      <c r="D36" s="195">
        <v>155729370.35</v>
      </c>
      <c r="E36" s="195">
        <v>53232360.088465825</v>
      </c>
      <c r="F36" s="195">
        <v>9831752.408290835</v>
      </c>
      <c r="G36" s="195">
        <v>218793482.84675667</v>
      </c>
      <c r="H36" s="195">
        <v>3599.08</v>
      </c>
      <c r="I36" s="195">
        <v>167702731.68</v>
      </c>
      <c r="J36" s="195">
        <v>51090751.16675666</v>
      </c>
      <c r="K36" s="195">
        <v>1594331.4864314517</v>
      </c>
      <c r="L36" s="195">
        <v>6018073.350771193</v>
      </c>
      <c r="M36" s="195">
        <v>0</v>
      </c>
      <c r="N36" s="195">
        <v>58703156.003959306</v>
      </c>
      <c r="O36" s="195">
        <v>-4228862.172385606</v>
      </c>
      <c r="P36" s="195">
        <v>54474293.8315737</v>
      </c>
      <c r="Q36" s="195">
        <v>2779</v>
      </c>
      <c r="R36" s="195">
        <v>503</v>
      </c>
      <c r="S36" s="195">
        <v>3234</v>
      </c>
      <c r="T36" s="195">
        <v>1545</v>
      </c>
      <c r="U36" s="195">
        <v>1605</v>
      </c>
      <c r="V36" s="195">
        <v>27484</v>
      </c>
      <c r="W36" s="195">
        <v>5384</v>
      </c>
      <c r="X36" s="195">
        <v>2908</v>
      </c>
      <c r="Y36" s="195">
        <v>1154</v>
      </c>
      <c r="Z36" s="195">
        <v>389</v>
      </c>
      <c r="AA36" s="195">
        <v>0</v>
      </c>
      <c r="AB36" s="195">
        <v>43774</v>
      </c>
      <c r="AC36" s="195">
        <v>2433</v>
      </c>
      <c r="AD36" s="195">
        <v>9446</v>
      </c>
      <c r="AE36" s="195">
        <v>0.9895138159077971</v>
      </c>
      <c r="AF36" s="195">
        <v>53232360.088465825</v>
      </c>
      <c r="AG36" s="195">
        <v>64185969.460901186</v>
      </c>
      <c r="AH36" s="195">
        <v>15169495.710075196</v>
      </c>
      <c r="AI36" s="195">
        <v>6662598.028059912</v>
      </c>
      <c r="AJ36" s="195">
        <v>2573</v>
      </c>
      <c r="AK36" s="195">
        <v>23041</v>
      </c>
      <c r="AL36" s="195">
        <v>0.8410407329361825</v>
      </c>
      <c r="AM36" s="195">
        <v>2433</v>
      </c>
      <c r="AN36" s="195">
        <v>0.052214782384754056</v>
      </c>
      <c r="AO36" s="195">
        <v>0.04824652841650009</v>
      </c>
      <c r="AP36" s="195">
        <v>0</v>
      </c>
      <c r="AQ36" s="195">
        <v>389</v>
      </c>
      <c r="AR36" s="195">
        <v>0</v>
      </c>
      <c r="AS36" s="195">
        <v>0</v>
      </c>
      <c r="AT36" s="195">
        <v>0</v>
      </c>
      <c r="AU36" s="195">
        <v>322.66</v>
      </c>
      <c r="AV36" s="195">
        <v>144.4120746296411</v>
      </c>
      <c r="AW36" s="195">
        <v>0.12536758024877423</v>
      </c>
      <c r="AX36" s="195">
        <v>2362</v>
      </c>
      <c r="AY36" s="195">
        <v>14978</v>
      </c>
      <c r="AZ36" s="195">
        <v>0.15769795700360528</v>
      </c>
      <c r="BA36" s="195">
        <v>0.0929035059800898</v>
      </c>
      <c r="BB36" s="195">
        <v>0</v>
      </c>
      <c r="BC36" s="195">
        <v>19179</v>
      </c>
      <c r="BD36" s="195">
        <v>20047</v>
      </c>
      <c r="BE36" s="195">
        <v>0.9567017508854193</v>
      </c>
      <c r="BF36" s="195">
        <v>0.542165410033289</v>
      </c>
      <c r="BG36" s="195">
        <v>0</v>
      </c>
      <c r="BH36" s="195">
        <v>0</v>
      </c>
      <c r="BI36" s="195">
        <v>0</v>
      </c>
      <c r="BJ36" s="195">
        <v>-11183.039999999999</v>
      </c>
      <c r="BK36" s="195">
        <v>-191043.59999999998</v>
      </c>
      <c r="BL36" s="195">
        <v>-13046.880000000001</v>
      </c>
      <c r="BM36" s="195">
        <v>-66632.28</v>
      </c>
      <c r="BN36" s="195">
        <v>-1863.8400000000001</v>
      </c>
      <c r="BO36" s="195">
        <v>763367</v>
      </c>
      <c r="BP36" s="195">
        <v>-2382727.636556043</v>
      </c>
      <c r="BQ36" s="195">
        <v>-3982560.12</v>
      </c>
      <c r="BR36" s="195">
        <v>-44193.19768912345</v>
      </c>
      <c r="BS36" s="195">
        <v>2890456</v>
      </c>
      <c r="BT36" s="195">
        <v>981270</v>
      </c>
      <c r="BU36" s="195">
        <v>2082748.6046677604</v>
      </c>
      <c r="BV36" s="195">
        <v>51781.00130433286</v>
      </c>
      <c r="BW36" s="195">
        <v>167661.500230224</v>
      </c>
      <c r="BX36" s="195">
        <v>857276.2194981568</v>
      </c>
      <c r="BY36" s="195">
        <v>2081020.026385405</v>
      </c>
      <c r="BZ36" s="195">
        <v>3226311.8016826194</v>
      </c>
      <c r="CA36" s="195">
        <v>990830.6447778402</v>
      </c>
      <c r="CB36" s="195">
        <v>4193.639999999999</v>
      </c>
      <c r="CC36" s="195">
        <v>-64129.93352997792</v>
      </c>
      <c r="CD36" s="195">
        <v>13988593.307327237</v>
      </c>
      <c r="CE36" s="195">
        <v>6018073.350771193</v>
      </c>
      <c r="CF36" s="195">
        <v>0</v>
      </c>
      <c r="CG36" s="229">
        <v>-4228862.172385606</v>
      </c>
      <c r="CH36" s="195">
        <v>-2766437</v>
      </c>
      <c r="CI36" s="195">
        <v>32090.74176000012</v>
      </c>
      <c r="CJ36" s="195">
        <v>51707856.8315737</v>
      </c>
      <c r="CL36" s="195">
        <v>46463</v>
      </c>
    </row>
    <row r="37" spans="1:90" ht="9.75">
      <c r="A37" s="195">
        <v>108</v>
      </c>
      <c r="B37" s="195" t="s">
        <v>41</v>
      </c>
      <c r="C37" s="195">
        <v>10681</v>
      </c>
      <c r="D37" s="195">
        <v>38943609.31999999</v>
      </c>
      <c r="E37" s="195">
        <v>12165214.459351541</v>
      </c>
      <c r="F37" s="195">
        <v>1795071.4666841791</v>
      </c>
      <c r="G37" s="195">
        <v>52903895.24603571</v>
      </c>
      <c r="H37" s="195">
        <v>3599.08</v>
      </c>
      <c r="I37" s="195">
        <v>38441773.48</v>
      </c>
      <c r="J37" s="195">
        <v>14462121.766035713</v>
      </c>
      <c r="K37" s="195">
        <v>199456.78413896644</v>
      </c>
      <c r="L37" s="195">
        <v>2189457.9970970685</v>
      </c>
      <c r="M37" s="195">
        <v>0</v>
      </c>
      <c r="N37" s="195">
        <v>16851036.547271747</v>
      </c>
      <c r="O37" s="195">
        <v>5876712.689310476</v>
      </c>
      <c r="P37" s="195">
        <v>22727749.236582223</v>
      </c>
      <c r="Q37" s="195">
        <v>743</v>
      </c>
      <c r="R37" s="195">
        <v>117</v>
      </c>
      <c r="S37" s="195">
        <v>773</v>
      </c>
      <c r="T37" s="195">
        <v>421</v>
      </c>
      <c r="U37" s="195">
        <v>411</v>
      </c>
      <c r="V37" s="195">
        <v>5871</v>
      </c>
      <c r="W37" s="195">
        <v>1294</v>
      </c>
      <c r="X37" s="195">
        <v>733</v>
      </c>
      <c r="Y37" s="195">
        <v>318</v>
      </c>
      <c r="Z37" s="195">
        <v>15</v>
      </c>
      <c r="AA37" s="195">
        <v>0</v>
      </c>
      <c r="AB37" s="195">
        <v>10479</v>
      </c>
      <c r="AC37" s="195">
        <v>187</v>
      </c>
      <c r="AD37" s="195">
        <v>2345</v>
      </c>
      <c r="AE37" s="195">
        <v>0.986512589747134</v>
      </c>
      <c r="AF37" s="195">
        <v>12165214.459351541</v>
      </c>
      <c r="AG37" s="195">
        <v>15554105.705533868</v>
      </c>
      <c r="AH37" s="195">
        <v>2839841.6599897477</v>
      </c>
      <c r="AI37" s="195">
        <v>1980049.213158367</v>
      </c>
      <c r="AJ37" s="195">
        <v>619</v>
      </c>
      <c r="AK37" s="195">
        <v>4900</v>
      </c>
      <c r="AL37" s="195">
        <v>0.9514218840528895</v>
      </c>
      <c r="AM37" s="195">
        <v>187</v>
      </c>
      <c r="AN37" s="195">
        <v>0.017507723995880537</v>
      </c>
      <c r="AO37" s="195">
        <v>0.013539470027626569</v>
      </c>
      <c r="AP37" s="195">
        <v>0</v>
      </c>
      <c r="AQ37" s="195">
        <v>15</v>
      </c>
      <c r="AR37" s="195">
        <v>0</v>
      </c>
      <c r="AS37" s="195">
        <v>0</v>
      </c>
      <c r="AT37" s="195">
        <v>0</v>
      </c>
      <c r="AU37" s="195">
        <v>463.84</v>
      </c>
      <c r="AV37" s="195">
        <v>23.027337012763024</v>
      </c>
      <c r="AW37" s="195">
        <v>0.786221713131177</v>
      </c>
      <c r="AX37" s="195">
        <v>443</v>
      </c>
      <c r="AY37" s="195">
        <v>3423</v>
      </c>
      <c r="AZ37" s="195">
        <v>0.1294186386210926</v>
      </c>
      <c r="BA37" s="195">
        <v>0.06462418759757711</v>
      </c>
      <c r="BB37" s="195">
        <v>0</v>
      </c>
      <c r="BC37" s="195">
        <v>2976</v>
      </c>
      <c r="BD37" s="195">
        <v>4189</v>
      </c>
      <c r="BE37" s="195">
        <v>0.7104320840296013</v>
      </c>
      <c r="BF37" s="195">
        <v>0.295895743177471</v>
      </c>
      <c r="BG37" s="195">
        <v>0</v>
      </c>
      <c r="BH37" s="195">
        <v>0</v>
      </c>
      <c r="BI37" s="195">
        <v>0</v>
      </c>
      <c r="BJ37" s="195">
        <v>-2563.44</v>
      </c>
      <c r="BK37" s="195">
        <v>-43792.1</v>
      </c>
      <c r="BL37" s="195">
        <v>-2990.6800000000003</v>
      </c>
      <c r="BM37" s="195">
        <v>-15273.83</v>
      </c>
      <c r="BN37" s="195">
        <v>-427.24</v>
      </c>
      <c r="BO37" s="195">
        <v>-12046</v>
      </c>
      <c r="BP37" s="195">
        <v>-336470.8036568443</v>
      </c>
      <c r="BQ37" s="195">
        <v>-912905.07</v>
      </c>
      <c r="BR37" s="195">
        <v>188528.23985093832</v>
      </c>
      <c r="BS37" s="195">
        <v>826508</v>
      </c>
      <c r="BT37" s="195">
        <v>260391</v>
      </c>
      <c r="BU37" s="195">
        <v>579739.51677479</v>
      </c>
      <c r="BV37" s="195">
        <v>24385.922358569595</v>
      </c>
      <c r="BW37" s="195">
        <v>9854.673982785083</v>
      </c>
      <c r="BX37" s="195">
        <v>253279.334823059</v>
      </c>
      <c r="BY37" s="195">
        <v>538688.7448554161</v>
      </c>
      <c r="BZ37" s="195">
        <v>854332.1991434924</v>
      </c>
      <c r="CA37" s="195">
        <v>253482.71560903557</v>
      </c>
      <c r="CB37" s="195">
        <v>961.29</v>
      </c>
      <c r="CC37" s="195">
        <v>28688.68335582692</v>
      </c>
      <c r="CD37" s="195">
        <v>3806794.3207539124</v>
      </c>
      <c r="CE37" s="195">
        <v>2189457.9970970685</v>
      </c>
      <c r="CF37" s="195">
        <v>0</v>
      </c>
      <c r="CG37" s="229">
        <v>5876712.689310476</v>
      </c>
      <c r="CH37" s="195">
        <v>-1196759</v>
      </c>
      <c r="CI37" s="195">
        <v>-75772.70111999998</v>
      </c>
      <c r="CJ37" s="195">
        <v>21530990.236582223</v>
      </c>
      <c r="CL37" s="195">
        <v>10667</v>
      </c>
    </row>
    <row r="38" spans="1:90" ht="9.75">
      <c r="A38" s="195">
        <v>109</v>
      </c>
      <c r="B38" s="195" t="s">
        <v>42</v>
      </c>
      <c r="C38" s="195">
        <v>67850</v>
      </c>
      <c r="D38" s="195">
        <v>235837528.89000002</v>
      </c>
      <c r="E38" s="195">
        <v>78143535.66157043</v>
      </c>
      <c r="F38" s="195">
        <v>14685299.373310048</v>
      </c>
      <c r="G38" s="195">
        <v>328666363.92488045</v>
      </c>
      <c r="H38" s="195">
        <v>3599.08</v>
      </c>
      <c r="I38" s="195">
        <v>244197578</v>
      </c>
      <c r="J38" s="195">
        <v>84468785.92488045</v>
      </c>
      <c r="K38" s="195">
        <v>2627980.441668615</v>
      </c>
      <c r="L38" s="195">
        <v>8637969.16456596</v>
      </c>
      <c r="M38" s="195">
        <v>0</v>
      </c>
      <c r="N38" s="195">
        <v>95734735.53111503</v>
      </c>
      <c r="O38" s="195">
        <v>8014693.398189294</v>
      </c>
      <c r="P38" s="195">
        <v>103749428.92930432</v>
      </c>
      <c r="Q38" s="195">
        <v>3959</v>
      </c>
      <c r="R38" s="195">
        <v>681</v>
      </c>
      <c r="S38" s="195">
        <v>4287</v>
      </c>
      <c r="T38" s="195">
        <v>2041</v>
      </c>
      <c r="U38" s="195">
        <v>2233</v>
      </c>
      <c r="V38" s="195">
        <v>38323</v>
      </c>
      <c r="W38" s="195">
        <v>8978</v>
      </c>
      <c r="X38" s="195">
        <v>5096</v>
      </c>
      <c r="Y38" s="195">
        <v>2252</v>
      </c>
      <c r="Z38" s="195">
        <v>245</v>
      </c>
      <c r="AA38" s="195">
        <v>7</v>
      </c>
      <c r="AB38" s="195">
        <v>64321</v>
      </c>
      <c r="AC38" s="195">
        <v>3277</v>
      </c>
      <c r="AD38" s="195">
        <v>16326</v>
      </c>
      <c r="AE38" s="195">
        <v>0.9975576028704414</v>
      </c>
      <c r="AF38" s="195">
        <v>78143535.66157043</v>
      </c>
      <c r="AG38" s="195">
        <v>96167446.10731108</v>
      </c>
      <c r="AH38" s="195">
        <v>22480123.78652075</v>
      </c>
      <c r="AI38" s="195">
        <v>10221335.127385084</v>
      </c>
      <c r="AJ38" s="195">
        <v>3955</v>
      </c>
      <c r="AK38" s="195">
        <v>32105</v>
      </c>
      <c r="AL38" s="195">
        <v>0.927795755093934</v>
      </c>
      <c r="AM38" s="195">
        <v>3277</v>
      </c>
      <c r="AN38" s="195">
        <v>0.04829771554900516</v>
      </c>
      <c r="AO38" s="195">
        <v>0.04432946158075119</v>
      </c>
      <c r="AP38" s="195">
        <v>0</v>
      </c>
      <c r="AQ38" s="195">
        <v>245</v>
      </c>
      <c r="AR38" s="195">
        <v>7</v>
      </c>
      <c r="AS38" s="195">
        <v>0</v>
      </c>
      <c r="AT38" s="195">
        <v>0</v>
      </c>
      <c r="AU38" s="195">
        <v>1785.05</v>
      </c>
      <c r="AV38" s="195">
        <v>38.010139771995185</v>
      </c>
      <c r="AW38" s="195">
        <v>0.47630954433802064</v>
      </c>
      <c r="AX38" s="195">
        <v>2784</v>
      </c>
      <c r="AY38" s="195">
        <v>20407</v>
      </c>
      <c r="AZ38" s="195">
        <v>0.13642377615524084</v>
      </c>
      <c r="BA38" s="195">
        <v>0.07162932513172536</v>
      </c>
      <c r="BB38" s="195">
        <v>0</v>
      </c>
      <c r="BC38" s="195">
        <v>28270</v>
      </c>
      <c r="BD38" s="195">
        <v>27493</v>
      </c>
      <c r="BE38" s="195">
        <v>1.028261739351835</v>
      </c>
      <c r="BF38" s="195">
        <v>0.6137253984997046</v>
      </c>
      <c r="BG38" s="195">
        <v>0</v>
      </c>
      <c r="BH38" s="195">
        <v>7</v>
      </c>
      <c r="BI38" s="195">
        <v>0</v>
      </c>
      <c r="BJ38" s="195">
        <v>-16284</v>
      </c>
      <c r="BK38" s="195">
        <v>-278185</v>
      </c>
      <c r="BL38" s="195">
        <v>-18998</v>
      </c>
      <c r="BM38" s="195">
        <v>-97025.5</v>
      </c>
      <c r="BN38" s="195">
        <v>-2714</v>
      </c>
      <c r="BO38" s="195">
        <v>56873</v>
      </c>
      <c r="BP38" s="195">
        <v>-4187579.469314588</v>
      </c>
      <c r="BQ38" s="195">
        <v>-5799139.5</v>
      </c>
      <c r="BR38" s="195">
        <v>-768345.0770012736</v>
      </c>
      <c r="BS38" s="195">
        <v>4556748</v>
      </c>
      <c r="BT38" s="195">
        <v>1570984</v>
      </c>
      <c r="BU38" s="195">
        <v>3432285.8347071824</v>
      </c>
      <c r="BV38" s="195">
        <v>116664.23442693883</v>
      </c>
      <c r="BW38" s="195">
        <v>300048.3093346076</v>
      </c>
      <c r="BX38" s="195">
        <v>1539308.20603492</v>
      </c>
      <c r="BY38" s="195">
        <v>3208859.746508385</v>
      </c>
      <c r="BZ38" s="195">
        <v>5144768.049881162</v>
      </c>
      <c r="CA38" s="195">
        <v>1560633.0035080516</v>
      </c>
      <c r="CB38" s="195">
        <v>6106.5</v>
      </c>
      <c r="CC38" s="195">
        <v>237186.82648057723</v>
      </c>
      <c r="CD38" s="195">
        <v>20962120.63388055</v>
      </c>
      <c r="CE38" s="195">
        <v>8637969.16456596</v>
      </c>
      <c r="CF38" s="195">
        <v>0</v>
      </c>
      <c r="CG38" s="229">
        <v>8014693.398189294</v>
      </c>
      <c r="CH38" s="195">
        <v>-12500199</v>
      </c>
      <c r="CI38" s="195">
        <v>268464.3210720002</v>
      </c>
      <c r="CJ38" s="195">
        <v>91249229.92930432</v>
      </c>
      <c r="CL38" s="195">
        <v>68011</v>
      </c>
    </row>
    <row r="39" spans="1:90" ht="9.75">
      <c r="A39" s="195">
        <v>139</v>
      </c>
      <c r="B39" s="195" t="s">
        <v>43</v>
      </c>
      <c r="C39" s="195">
        <v>9628</v>
      </c>
      <c r="D39" s="195">
        <v>37677446.32</v>
      </c>
      <c r="E39" s="195">
        <v>12053558.574281333</v>
      </c>
      <c r="F39" s="195">
        <v>2436241.6120720883</v>
      </c>
      <c r="G39" s="195">
        <v>52167246.50635342</v>
      </c>
      <c r="H39" s="195">
        <v>3599.08</v>
      </c>
      <c r="I39" s="195">
        <v>34651942.24</v>
      </c>
      <c r="J39" s="195">
        <v>17515304.26635342</v>
      </c>
      <c r="K39" s="195">
        <v>185877.96426029486</v>
      </c>
      <c r="L39" s="195">
        <v>1743235.7447488112</v>
      </c>
      <c r="M39" s="195">
        <v>0</v>
      </c>
      <c r="N39" s="195">
        <v>19444417.975362528</v>
      </c>
      <c r="O39" s="195">
        <v>7766950.012363296</v>
      </c>
      <c r="P39" s="195">
        <v>27211367.987725824</v>
      </c>
      <c r="Q39" s="195">
        <v>850</v>
      </c>
      <c r="R39" s="195">
        <v>144</v>
      </c>
      <c r="S39" s="195">
        <v>973</v>
      </c>
      <c r="T39" s="195">
        <v>432</v>
      </c>
      <c r="U39" s="195">
        <v>378</v>
      </c>
      <c r="V39" s="195">
        <v>5013</v>
      </c>
      <c r="W39" s="195">
        <v>992</v>
      </c>
      <c r="X39" s="195">
        <v>618</v>
      </c>
      <c r="Y39" s="195">
        <v>228</v>
      </c>
      <c r="Z39" s="195">
        <v>12</v>
      </c>
      <c r="AA39" s="195">
        <v>1</v>
      </c>
      <c r="AB39" s="195">
        <v>9559</v>
      </c>
      <c r="AC39" s="195">
        <v>56</v>
      </c>
      <c r="AD39" s="195">
        <v>1838</v>
      </c>
      <c r="AE39" s="195">
        <v>1.0843612229763746</v>
      </c>
      <c r="AF39" s="195">
        <v>12053558.574281333</v>
      </c>
      <c r="AG39" s="195">
        <v>14907094.502639335</v>
      </c>
      <c r="AH39" s="195">
        <v>3192642.5699645546</v>
      </c>
      <c r="AI39" s="195">
        <v>1774908.9793626803</v>
      </c>
      <c r="AJ39" s="195">
        <v>703</v>
      </c>
      <c r="AK39" s="195">
        <v>4141</v>
      </c>
      <c r="AL39" s="195">
        <v>1.2785822237832827</v>
      </c>
      <c r="AM39" s="195">
        <v>56</v>
      </c>
      <c r="AN39" s="195">
        <v>0.005816368923971749</v>
      </c>
      <c r="AO39" s="195">
        <v>0.0018481149557177806</v>
      </c>
      <c r="AP39" s="195">
        <v>0</v>
      </c>
      <c r="AQ39" s="195">
        <v>12</v>
      </c>
      <c r="AR39" s="195">
        <v>1</v>
      </c>
      <c r="AS39" s="195">
        <v>0</v>
      </c>
      <c r="AT39" s="195">
        <v>0</v>
      </c>
      <c r="AU39" s="195">
        <v>1553.22</v>
      </c>
      <c r="AV39" s="195">
        <v>6.198735530060133</v>
      </c>
      <c r="AW39" s="195">
        <v>2.9206912066545083</v>
      </c>
      <c r="AX39" s="195">
        <v>326</v>
      </c>
      <c r="AY39" s="195">
        <v>2795</v>
      </c>
      <c r="AZ39" s="195">
        <v>0.11663685152057245</v>
      </c>
      <c r="BA39" s="195">
        <v>0.05184240049705696</v>
      </c>
      <c r="BB39" s="195">
        <v>0</v>
      </c>
      <c r="BC39" s="195">
        <v>2389</v>
      </c>
      <c r="BD39" s="195">
        <v>3316</v>
      </c>
      <c r="BE39" s="195">
        <v>0.7204463208685162</v>
      </c>
      <c r="BF39" s="195">
        <v>0.3059099800163859</v>
      </c>
      <c r="BG39" s="195">
        <v>0</v>
      </c>
      <c r="BH39" s="195">
        <v>1</v>
      </c>
      <c r="BI39" s="195">
        <v>0</v>
      </c>
      <c r="BJ39" s="195">
        <v>-2310.72</v>
      </c>
      <c r="BK39" s="195">
        <v>-39474.799999999996</v>
      </c>
      <c r="BL39" s="195">
        <v>-2695.84</v>
      </c>
      <c r="BM39" s="195">
        <v>-13768.039999999999</v>
      </c>
      <c r="BN39" s="195">
        <v>-385.12</v>
      </c>
      <c r="BO39" s="195">
        <v>132064</v>
      </c>
      <c r="BP39" s="195">
        <v>-248908.53060180356</v>
      </c>
      <c r="BQ39" s="195">
        <v>-822905.16</v>
      </c>
      <c r="BR39" s="195">
        <v>-103891.53774344549</v>
      </c>
      <c r="BS39" s="195">
        <v>723887</v>
      </c>
      <c r="BT39" s="195">
        <v>216091</v>
      </c>
      <c r="BU39" s="195">
        <v>530323.5174787409</v>
      </c>
      <c r="BV39" s="195">
        <v>16076.989392230093</v>
      </c>
      <c r="BW39" s="195">
        <v>9193.438746910622</v>
      </c>
      <c r="BX39" s="195">
        <v>255264.1904055092</v>
      </c>
      <c r="BY39" s="195">
        <v>465197.09824793745</v>
      </c>
      <c r="BZ39" s="195">
        <v>685611.4068228325</v>
      </c>
      <c r="CA39" s="195">
        <v>169137.61590244822</v>
      </c>
      <c r="CB39" s="195">
        <v>866.52</v>
      </c>
      <c r="CC39" s="195">
        <v>46912.796097451865</v>
      </c>
      <c r="CD39" s="195">
        <v>3146734.0353506147</v>
      </c>
      <c r="CE39" s="195">
        <v>1743235.7447488112</v>
      </c>
      <c r="CF39" s="195">
        <v>0</v>
      </c>
      <c r="CG39" s="229">
        <v>7766950.012363296</v>
      </c>
      <c r="CH39" s="195">
        <v>-414141</v>
      </c>
      <c r="CI39" s="195">
        <v>-20655.81024000002</v>
      </c>
      <c r="CJ39" s="195">
        <v>26797226.987725824</v>
      </c>
      <c r="CL39" s="195">
        <v>9663</v>
      </c>
    </row>
    <row r="40" spans="1:90" ht="9.75">
      <c r="A40" s="195">
        <v>140</v>
      </c>
      <c r="B40" s="195" t="s">
        <v>44</v>
      </c>
      <c r="C40" s="195">
        <v>21767</v>
      </c>
      <c r="D40" s="195">
        <v>75095879.19</v>
      </c>
      <c r="E40" s="195">
        <v>37308544.12890943</v>
      </c>
      <c r="F40" s="195">
        <v>4073663.8631026265</v>
      </c>
      <c r="G40" s="195">
        <v>116478087.18201207</v>
      </c>
      <c r="H40" s="195">
        <v>3599.08</v>
      </c>
      <c r="I40" s="195">
        <v>78341174.36</v>
      </c>
      <c r="J40" s="195">
        <v>38136912.82201207</v>
      </c>
      <c r="K40" s="195">
        <v>1168873.6006978168</v>
      </c>
      <c r="L40" s="195">
        <v>4325980.566050231</v>
      </c>
      <c r="M40" s="195">
        <v>0</v>
      </c>
      <c r="N40" s="195">
        <v>43631766.98876011</v>
      </c>
      <c r="O40" s="195">
        <v>11327331.453205856</v>
      </c>
      <c r="P40" s="195">
        <v>54959098.44196597</v>
      </c>
      <c r="Q40" s="195">
        <v>1330</v>
      </c>
      <c r="R40" s="195">
        <v>240</v>
      </c>
      <c r="S40" s="195">
        <v>1384</v>
      </c>
      <c r="T40" s="195">
        <v>638</v>
      </c>
      <c r="U40" s="195">
        <v>700</v>
      </c>
      <c r="V40" s="195">
        <v>12328</v>
      </c>
      <c r="W40" s="195">
        <v>2868</v>
      </c>
      <c r="X40" s="195">
        <v>1601</v>
      </c>
      <c r="Y40" s="195">
        <v>678</v>
      </c>
      <c r="Z40" s="195">
        <v>5</v>
      </c>
      <c r="AA40" s="195">
        <v>2</v>
      </c>
      <c r="AB40" s="195">
        <v>21241</v>
      </c>
      <c r="AC40" s="195">
        <v>519</v>
      </c>
      <c r="AD40" s="195">
        <v>5147</v>
      </c>
      <c r="AE40" s="195">
        <v>1.4845830662334563</v>
      </c>
      <c r="AF40" s="195">
        <v>37308544.12890943</v>
      </c>
      <c r="AG40" s="195">
        <v>40201390.04983803</v>
      </c>
      <c r="AH40" s="195">
        <v>13571683.823323319</v>
      </c>
      <c r="AI40" s="195">
        <v>4138481.2383129844</v>
      </c>
      <c r="AJ40" s="195">
        <v>1512</v>
      </c>
      <c r="AK40" s="195">
        <v>10249</v>
      </c>
      <c r="AL40" s="195">
        <v>1.1110890450671729</v>
      </c>
      <c r="AM40" s="195">
        <v>519</v>
      </c>
      <c r="AN40" s="195">
        <v>0.023843432719253918</v>
      </c>
      <c r="AO40" s="195">
        <v>0.01987517875099995</v>
      </c>
      <c r="AP40" s="195">
        <v>0</v>
      </c>
      <c r="AQ40" s="195">
        <v>5</v>
      </c>
      <c r="AR40" s="195">
        <v>2</v>
      </c>
      <c r="AS40" s="195">
        <v>0</v>
      </c>
      <c r="AT40" s="195">
        <v>0</v>
      </c>
      <c r="AU40" s="195">
        <v>763.05</v>
      </c>
      <c r="AV40" s="195">
        <v>28.526308891946794</v>
      </c>
      <c r="AW40" s="195">
        <v>0.6346629850921433</v>
      </c>
      <c r="AX40" s="195">
        <v>772</v>
      </c>
      <c r="AY40" s="195">
        <v>6160</v>
      </c>
      <c r="AZ40" s="195">
        <v>0.1253246753246753</v>
      </c>
      <c r="BA40" s="195">
        <v>0.06053022430115983</v>
      </c>
      <c r="BB40" s="195">
        <v>0.061933</v>
      </c>
      <c r="BC40" s="195">
        <v>8839</v>
      </c>
      <c r="BD40" s="195">
        <v>8328</v>
      </c>
      <c r="BE40" s="195">
        <v>1.061359269932757</v>
      </c>
      <c r="BF40" s="195">
        <v>0.6468229290806267</v>
      </c>
      <c r="BG40" s="195">
        <v>0</v>
      </c>
      <c r="BH40" s="195">
        <v>2</v>
      </c>
      <c r="BI40" s="195">
        <v>0</v>
      </c>
      <c r="BJ40" s="195">
        <v>-5224.08</v>
      </c>
      <c r="BK40" s="195">
        <v>-89244.7</v>
      </c>
      <c r="BL40" s="195">
        <v>-6094.76</v>
      </c>
      <c r="BM40" s="195">
        <v>-31126.809999999998</v>
      </c>
      <c r="BN40" s="195">
        <v>-870.6800000000001</v>
      </c>
      <c r="BO40" s="195">
        <v>2846</v>
      </c>
      <c r="BP40" s="195">
        <v>-898666.9074924641</v>
      </c>
      <c r="BQ40" s="195">
        <v>-1860425.49</v>
      </c>
      <c r="BR40" s="195">
        <v>-103509.28852503002</v>
      </c>
      <c r="BS40" s="195">
        <v>1719855</v>
      </c>
      <c r="BT40" s="195">
        <v>554062</v>
      </c>
      <c r="BU40" s="195">
        <v>1309102.96830591</v>
      </c>
      <c r="BV40" s="195">
        <v>55085.89497350688</v>
      </c>
      <c r="BW40" s="195">
        <v>227371.5223683299</v>
      </c>
      <c r="BX40" s="195">
        <v>674080.996412253</v>
      </c>
      <c r="BY40" s="195">
        <v>1126700.6565302126</v>
      </c>
      <c r="BZ40" s="195">
        <v>1783562.8830082873</v>
      </c>
      <c r="CA40" s="195">
        <v>510782.16273364605</v>
      </c>
      <c r="CB40" s="195">
        <v>1959.03</v>
      </c>
      <c r="CC40" s="195">
        <v>-26953.712264420174</v>
      </c>
      <c r="CD40" s="195">
        <v>7834946.1135426955</v>
      </c>
      <c r="CE40" s="195">
        <v>4325980.566050231</v>
      </c>
      <c r="CF40" s="195">
        <v>0</v>
      </c>
      <c r="CG40" s="229">
        <v>11327331.453205856</v>
      </c>
      <c r="CH40" s="195">
        <v>-1315693</v>
      </c>
      <c r="CI40" s="195">
        <v>-156064.67472</v>
      </c>
      <c r="CJ40" s="195">
        <v>53643405.44196597</v>
      </c>
      <c r="CL40" s="195">
        <v>21945</v>
      </c>
    </row>
    <row r="41" spans="1:90" ht="9.75">
      <c r="A41" s="195">
        <v>142</v>
      </c>
      <c r="B41" s="195" t="s">
        <v>45</v>
      </c>
      <c r="C41" s="195">
        <v>6889</v>
      </c>
      <c r="D41" s="195">
        <v>24893975.38</v>
      </c>
      <c r="E41" s="195">
        <v>8589615.312560864</v>
      </c>
      <c r="F41" s="195">
        <v>1413294.8036899073</v>
      </c>
      <c r="G41" s="195">
        <v>34896885.49625077</v>
      </c>
      <c r="H41" s="195">
        <v>3599.08</v>
      </c>
      <c r="I41" s="195">
        <v>24794062.12</v>
      </c>
      <c r="J41" s="195">
        <v>10102823.37625077</v>
      </c>
      <c r="K41" s="195">
        <v>174910.5031914524</v>
      </c>
      <c r="L41" s="195">
        <v>1522563.4890376378</v>
      </c>
      <c r="M41" s="195">
        <v>0</v>
      </c>
      <c r="N41" s="195">
        <v>11800297.368479861</v>
      </c>
      <c r="O41" s="195">
        <v>3772029.900772346</v>
      </c>
      <c r="P41" s="195">
        <v>15572327.269252207</v>
      </c>
      <c r="Q41" s="195">
        <v>382</v>
      </c>
      <c r="R41" s="195">
        <v>62</v>
      </c>
      <c r="S41" s="195">
        <v>420</v>
      </c>
      <c r="T41" s="195">
        <v>205</v>
      </c>
      <c r="U41" s="195">
        <v>215</v>
      </c>
      <c r="V41" s="195">
        <v>3689</v>
      </c>
      <c r="W41" s="195">
        <v>1055</v>
      </c>
      <c r="X41" s="195">
        <v>586</v>
      </c>
      <c r="Y41" s="195">
        <v>275</v>
      </c>
      <c r="Z41" s="195">
        <v>20</v>
      </c>
      <c r="AA41" s="195">
        <v>1</v>
      </c>
      <c r="AB41" s="195">
        <v>6742</v>
      </c>
      <c r="AC41" s="195">
        <v>126</v>
      </c>
      <c r="AD41" s="195">
        <v>1916</v>
      </c>
      <c r="AE41" s="195">
        <v>1.0799715308466016</v>
      </c>
      <c r="AF41" s="195">
        <v>8589615.312560864</v>
      </c>
      <c r="AG41" s="195">
        <v>10579986.132078603</v>
      </c>
      <c r="AH41" s="195">
        <v>2526739.8148661004</v>
      </c>
      <c r="AI41" s="195">
        <v>1016782.0283786211</v>
      </c>
      <c r="AJ41" s="195">
        <v>374</v>
      </c>
      <c r="AK41" s="195">
        <v>3163</v>
      </c>
      <c r="AL41" s="195">
        <v>0.890534969263105</v>
      </c>
      <c r="AM41" s="195">
        <v>126</v>
      </c>
      <c r="AN41" s="195">
        <v>0.01829002758020032</v>
      </c>
      <c r="AO41" s="195">
        <v>0.01432177361194635</v>
      </c>
      <c r="AP41" s="195">
        <v>0</v>
      </c>
      <c r="AQ41" s="195">
        <v>20</v>
      </c>
      <c r="AR41" s="195">
        <v>1</v>
      </c>
      <c r="AS41" s="195">
        <v>0</v>
      </c>
      <c r="AT41" s="195">
        <v>0</v>
      </c>
      <c r="AU41" s="195">
        <v>589.85</v>
      </c>
      <c r="AV41" s="195">
        <v>11.679240484869034</v>
      </c>
      <c r="AW41" s="195">
        <v>1.5501515169996536</v>
      </c>
      <c r="AX41" s="195">
        <v>300</v>
      </c>
      <c r="AY41" s="195">
        <v>1904</v>
      </c>
      <c r="AZ41" s="195">
        <v>0.15756302521008403</v>
      </c>
      <c r="BA41" s="195">
        <v>0.09276857418656854</v>
      </c>
      <c r="BB41" s="195">
        <v>0</v>
      </c>
      <c r="BC41" s="195">
        <v>2114</v>
      </c>
      <c r="BD41" s="195">
        <v>2588</v>
      </c>
      <c r="BE41" s="195">
        <v>0.8168469860896446</v>
      </c>
      <c r="BF41" s="195">
        <v>0.40231064523751425</v>
      </c>
      <c r="BG41" s="195">
        <v>0</v>
      </c>
      <c r="BH41" s="195">
        <v>1</v>
      </c>
      <c r="BI41" s="195">
        <v>0</v>
      </c>
      <c r="BJ41" s="195">
        <v>-1653.36</v>
      </c>
      <c r="BK41" s="195">
        <v>-28244.899999999998</v>
      </c>
      <c r="BL41" s="195">
        <v>-1928.92</v>
      </c>
      <c r="BM41" s="195">
        <v>-9851.27</v>
      </c>
      <c r="BN41" s="195">
        <v>-275.56</v>
      </c>
      <c r="BO41" s="195">
        <v>36498</v>
      </c>
      <c r="BP41" s="195">
        <v>-262243.96201292827</v>
      </c>
      <c r="BQ41" s="195">
        <v>-588802.83</v>
      </c>
      <c r="BR41" s="195">
        <v>7043.986740678549</v>
      </c>
      <c r="BS41" s="195">
        <v>561007</v>
      </c>
      <c r="BT41" s="195">
        <v>186515</v>
      </c>
      <c r="BU41" s="195">
        <v>430490.72209921485</v>
      </c>
      <c r="BV41" s="195">
        <v>23482.037625590612</v>
      </c>
      <c r="BW41" s="195">
        <v>26031.39221942881</v>
      </c>
      <c r="BX41" s="195">
        <v>198577.07449350462</v>
      </c>
      <c r="BY41" s="195">
        <v>350563.5538984399</v>
      </c>
      <c r="BZ41" s="195">
        <v>587899.073939636</v>
      </c>
      <c r="CA41" s="195">
        <v>170386.28145441186</v>
      </c>
      <c r="CB41" s="195">
        <v>620.01</v>
      </c>
      <c r="CC41" s="195">
        <v>31822.198579660995</v>
      </c>
      <c r="CD41" s="195">
        <v>2610936.331050566</v>
      </c>
      <c r="CE41" s="195">
        <v>1522563.4890376378</v>
      </c>
      <c r="CF41" s="195">
        <v>0</v>
      </c>
      <c r="CG41" s="229">
        <v>3772029.900772346</v>
      </c>
      <c r="CH41" s="195">
        <v>-603964</v>
      </c>
      <c r="CI41" s="195">
        <v>266250.26827199996</v>
      </c>
      <c r="CJ41" s="195">
        <v>14968363.269252207</v>
      </c>
      <c r="CL41" s="195">
        <v>6910</v>
      </c>
    </row>
    <row r="42" spans="1:90" ht="9.75">
      <c r="A42" s="195">
        <v>143</v>
      </c>
      <c r="B42" s="195" t="s">
        <v>46</v>
      </c>
      <c r="C42" s="195">
        <v>7128</v>
      </c>
      <c r="D42" s="195">
        <v>25776906.88</v>
      </c>
      <c r="E42" s="195">
        <v>9244927.58851033</v>
      </c>
      <c r="F42" s="195">
        <v>1613754.662645188</v>
      </c>
      <c r="G42" s="195">
        <v>36635589.13115552</v>
      </c>
      <c r="H42" s="195">
        <v>3599.08</v>
      </c>
      <c r="I42" s="195">
        <v>25654242.24</v>
      </c>
      <c r="J42" s="195">
        <v>10981346.891155522</v>
      </c>
      <c r="K42" s="195">
        <v>234791.1190715613</v>
      </c>
      <c r="L42" s="195">
        <v>1955713.0705933615</v>
      </c>
      <c r="M42" s="195">
        <v>0</v>
      </c>
      <c r="N42" s="195">
        <v>13171851.080820445</v>
      </c>
      <c r="O42" s="195">
        <v>4649217.30523859</v>
      </c>
      <c r="P42" s="195">
        <v>17821068.386059035</v>
      </c>
      <c r="Q42" s="195">
        <v>405</v>
      </c>
      <c r="R42" s="195">
        <v>85</v>
      </c>
      <c r="S42" s="195">
        <v>407</v>
      </c>
      <c r="T42" s="195">
        <v>196</v>
      </c>
      <c r="U42" s="195">
        <v>216</v>
      </c>
      <c r="V42" s="195">
        <v>3749</v>
      </c>
      <c r="W42" s="195">
        <v>1159</v>
      </c>
      <c r="X42" s="195">
        <v>626</v>
      </c>
      <c r="Y42" s="195">
        <v>285</v>
      </c>
      <c r="Z42" s="195">
        <v>11</v>
      </c>
      <c r="AA42" s="195">
        <v>0</v>
      </c>
      <c r="AB42" s="195">
        <v>6999</v>
      </c>
      <c r="AC42" s="195">
        <v>118</v>
      </c>
      <c r="AD42" s="195">
        <v>2070</v>
      </c>
      <c r="AE42" s="195">
        <v>1.1233901211682316</v>
      </c>
      <c r="AF42" s="195">
        <v>9244927.58851033</v>
      </c>
      <c r="AG42" s="195">
        <v>11215631.77025906</v>
      </c>
      <c r="AH42" s="195">
        <v>2701498.721069259</v>
      </c>
      <c r="AI42" s="195">
        <v>990024.6065791837</v>
      </c>
      <c r="AJ42" s="195">
        <v>452</v>
      </c>
      <c r="AK42" s="195">
        <v>3160</v>
      </c>
      <c r="AL42" s="195">
        <v>1.0772832809146746</v>
      </c>
      <c r="AM42" s="195">
        <v>118</v>
      </c>
      <c r="AN42" s="195">
        <v>0.01655443322109989</v>
      </c>
      <c r="AO42" s="195">
        <v>0.01258617925284592</v>
      </c>
      <c r="AP42" s="195">
        <v>0</v>
      </c>
      <c r="AQ42" s="195">
        <v>11</v>
      </c>
      <c r="AR42" s="195">
        <v>0</v>
      </c>
      <c r="AS42" s="195">
        <v>0</v>
      </c>
      <c r="AT42" s="195">
        <v>0</v>
      </c>
      <c r="AU42" s="195">
        <v>750.4</v>
      </c>
      <c r="AV42" s="195">
        <v>9.498933901918976</v>
      </c>
      <c r="AW42" s="195">
        <v>1.905960452189904</v>
      </c>
      <c r="AX42" s="195">
        <v>279</v>
      </c>
      <c r="AY42" s="195">
        <v>1960</v>
      </c>
      <c r="AZ42" s="195">
        <v>0.14234693877551022</v>
      </c>
      <c r="BA42" s="195">
        <v>0.07755248775199473</v>
      </c>
      <c r="BB42" s="195">
        <v>0</v>
      </c>
      <c r="BC42" s="195">
        <v>2388</v>
      </c>
      <c r="BD42" s="195">
        <v>2550</v>
      </c>
      <c r="BE42" s="195">
        <v>0.9364705882352942</v>
      </c>
      <c r="BF42" s="195">
        <v>0.5219342473831639</v>
      </c>
      <c r="BG42" s="195">
        <v>0</v>
      </c>
      <c r="BH42" s="195">
        <v>0</v>
      </c>
      <c r="BI42" s="195">
        <v>0</v>
      </c>
      <c r="BJ42" s="195">
        <v>-1710.72</v>
      </c>
      <c r="BK42" s="195">
        <v>-29224.8</v>
      </c>
      <c r="BL42" s="195">
        <v>-1995.8400000000001</v>
      </c>
      <c r="BM42" s="195">
        <v>-10193.039999999999</v>
      </c>
      <c r="BN42" s="195">
        <v>-285.12</v>
      </c>
      <c r="BO42" s="195">
        <v>138175</v>
      </c>
      <c r="BP42" s="195">
        <v>-301613.6957734534</v>
      </c>
      <c r="BQ42" s="195">
        <v>-609230.16</v>
      </c>
      <c r="BR42" s="195">
        <v>79890.6480099801</v>
      </c>
      <c r="BS42" s="195">
        <v>680777</v>
      </c>
      <c r="BT42" s="195">
        <v>207953</v>
      </c>
      <c r="BU42" s="195">
        <v>496189.18011094985</v>
      </c>
      <c r="BV42" s="195">
        <v>24908.36419060258</v>
      </c>
      <c r="BW42" s="195">
        <v>82317.76892538632</v>
      </c>
      <c r="BX42" s="195">
        <v>232829.75872488532</v>
      </c>
      <c r="BY42" s="195">
        <v>404587.17992137617</v>
      </c>
      <c r="BZ42" s="195">
        <v>614150.253396735</v>
      </c>
      <c r="CA42" s="195">
        <v>175764.46567039963</v>
      </c>
      <c r="CB42" s="195">
        <v>641.52</v>
      </c>
      <c r="CC42" s="195">
        <v>-26067.61258350042</v>
      </c>
      <c r="CD42" s="195">
        <v>3112116.526366815</v>
      </c>
      <c r="CE42" s="195">
        <v>1955713.0705933615</v>
      </c>
      <c r="CF42" s="195">
        <v>0</v>
      </c>
      <c r="CG42" s="229">
        <v>4649217.30523859</v>
      </c>
      <c r="CH42" s="195">
        <v>-61496</v>
      </c>
      <c r="CI42" s="195">
        <v>221405.28000000003</v>
      </c>
      <c r="CJ42" s="195">
        <v>17759572.386059035</v>
      </c>
      <c r="CL42" s="195">
        <v>7207</v>
      </c>
    </row>
    <row r="43" spans="1:90" ht="9.75">
      <c r="A43" s="195">
        <v>145</v>
      </c>
      <c r="B43" s="195" t="s">
        <v>47</v>
      </c>
      <c r="C43" s="195">
        <v>12167</v>
      </c>
      <c r="D43" s="195">
        <v>45676676.699999996</v>
      </c>
      <c r="E43" s="195">
        <v>15539500.17958425</v>
      </c>
      <c r="F43" s="195">
        <v>1454501.4062056304</v>
      </c>
      <c r="G43" s="195">
        <v>62670678.28578988</v>
      </c>
      <c r="H43" s="195">
        <v>3599.08</v>
      </c>
      <c r="I43" s="195">
        <v>43790006.36</v>
      </c>
      <c r="J43" s="195">
        <v>18880671.925789878</v>
      </c>
      <c r="K43" s="195">
        <v>173062.76968080684</v>
      </c>
      <c r="L43" s="195">
        <v>2614368.611705236</v>
      </c>
      <c r="M43" s="195">
        <v>0</v>
      </c>
      <c r="N43" s="195">
        <v>21668103.30717592</v>
      </c>
      <c r="O43" s="195">
        <v>7677768.437906176</v>
      </c>
      <c r="P43" s="195">
        <v>29345871.745082095</v>
      </c>
      <c r="Q43" s="195">
        <v>929</v>
      </c>
      <c r="R43" s="195">
        <v>176</v>
      </c>
      <c r="S43" s="195">
        <v>1011</v>
      </c>
      <c r="T43" s="195">
        <v>478</v>
      </c>
      <c r="U43" s="195">
        <v>468</v>
      </c>
      <c r="V43" s="195">
        <v>6661</v>
      </c>
      <c r="W43" s="195">
        <v>1332</v>
      </c>
      <c r="X43" s="195">
        <v>742</v>
      </c>
      <c r="Y43" s="195">
        <v>370</v>
      </c>
      <c r="Z43" s="195">
        <v>29</v>
      </c>
      <c r="AA43" s="195">
        <v>0</v>
      </c>
      <c r="AB43" s="195">
        <v>12026</v>
      </c>
      <c r="AC43" s="195">
        <v>112</v>
      </c>
      <c r="AD43" s="195">
        <v>2444</v>
      </c>
      <c r="AE43" s="195">
        <v>1.1062373446290308</v>
      </c>
      <c r="AF43" s="195">
        <v>15539500.17958425</v>
      </c>
      <c r="AG43" s="195">
        <v>17803397.21765442</v>
      </c>
      <c r="AH43" s="195">
        <v>5201332.23057521</v>
      </c>
      <c r="AI43" s="195">
        <v>1757070.6981630556</v>
      </c>
      <c r="AJ43" s="195">
        <v>542</v>
      </c>
      <c r="AK43" s="195">
        <v>5683</v>
      </c>
      <c r="AL43" s="195">
        <v>0.7182906249224054</v>
      </c>
      <c r="AM43" s="195">
        <v>112</v>
      </c>
      <c r="AN43" s="195">
        <v>0.009205227254047835</v>
      </c>
      <c r="AO43" s="195">
        <v>0.005236973285793867</v>
      </c>
      <c r="AP43" s="195">
        <v>0</v>
      </c>
      <c r="AQ43" s="195">
        <v>29</v>
      </c>
      <c r="AR43" s="195">
        <v>0</v>
      </c>
      <c r="AS43" s="195">
        <v>0</v>
      </c>
      <c r="AT43" s="195">
        <v>0</v>
      </c>
      <c r="AU43" s="195">
        <v>576.78</v>
      </c>
      <c r="AV43" s="195">
        <v>21.094698151808316</v>
      </c>
      <c r="AW43" s="195">
        <v>0.8582532077365378</v>
      </c>
      <c r="AX43" s="195">
        <v>357</v>
      </c>
      <c r="AY43" s="195">
        <v>3820</v>
      </c>
      <c r="AZ43" s="195">
        <v>0.09345549738219895</v>
      </c>
      <c r="BA43" s="195">
        <v>0.028661046358683467</v>
      </c>
      <c r="BB43" s="195">
        <v>0</v>
      </c>
      <c r="BC43" s="195">
        <v>3190</v>
      </c>
      <c r="BD43" s="195">
        <v>4985</v>
      </c>
      <c r="BE43" s="195">
        <v>0.6399197592778335</v>
      </c>
      <c r="BF43" s="195">
        <v>0.2253834184257032</v>
      </c>
      <c r="BG43" s="195">
        <v>0</v>
      </c>
      <c r="BH43" s="195">
        <v>0</v>
      </c>
      <c r="BI43" s="195">
        <v>0</v>
      </c>
      <c r="BJ43" s="195">
        <v>-2920.08</v>
      </c>
      <c r="BK43" s="195">
        <v>-49884.7</v>
      </c>
      <c r="BL43" s="195">
        <v>-3406.76</v>
      </c>
      <c r="BM43" s="195">
        <v>-17398.809999999998</v>
      </c>
      <c r="BN43" s="195">
        <v>-486.68</v>
      </c>
      <c r="BO43" s="195">
        <v>-123623</v>
      </c>
      <c r="BP43" s="195">
        <v>-243826.34269834653</v>
      </c>
      <c r="BQ43" s="195">
        <v>-1039913.49</v>
      </c>
      <c r="BR43" s="195">
        <v>-102255.52143593878</v>
      </c>
      <c r="BS43" s="195">
        <v>954161</v>
      </c>
      <c r="BT43" s="195">
        <v>316612</v>
      </c>
      <c r="BU43" s="195">
        <v>781526.9520805622</v>
      </c>
      <c r="BV43" s="195">
        <v>32131.733519318583</v>
      </c>
      <c r="BW43" s="195">
        <v>106781.91588868524</v>
      </c>
      <c r="BX43" s="195">
        <v>326338.1356481641</v>
      </c>
      <c r="BY43" s="195">
        <v>655891.4552160897</v>
      </c>
      <c r="BZ43" s="195">
        <v>1043521.9136273402</v>
      </c>
      <c r="CA43" s="195">
        <v>283215.4080823374</v>
      </c>
      <c r="CB43" s="195">
        <v>1095.03</v>
      </c>
      <c r="CC43" s="195">
        <v>41864.57177702403</v>
      </c>
      <c r="CD43" s="195">
        <v>4317261.594403583</v>
      </c>
      <c r="CE43" s="195">
        <v>2614368.611705236</v>
      </c>
      <c r="CF43" s="195">
        <v>0</v>
      </c>
      <c r="CG43" s="229">
        <v>7677768.437906176</v>
      </c>
      <c r="CH43" s="195">
        <v>-499973</v>
      </c>
      <c r="CI43" s="195">
        <v>32898.219839999976</v>
      </c>
      <c r="CJ43" s="195">
        <v>28845898.745082095</v>
      </c>
      <c r="CL43" s="195">
        <v>12159</v>
      </c>
    </row>
    <row r="44" spans="1:90" ht="9.75">
      <c r="A44" s="195">
        <v>146</v>
      </c>
      <c r="B44" s="195" t="s">
        <v>48</v>
      </c>
      <c r="C44" s="195">
        <v>5237</v>
      </c>
      <c r="D44" s="195">
        <v>19169821.4</v>
      </c>
      <c r="E44" s="195">
        <v>11245766.984758008</v>
      </c>
      <c r="F44" s="195">
        <v>3083079.6948820823</v>
      </c>
      <c r="G44" s="195">
        <v>33498668.07964009</v>
      </c>
      <c r="H44" s="195">
        <v>3599.08</v>
      </c>
      <c r="I44" s="195">
        <v>18848381.96</v>
      </c>
      <c r="J44" s="195">
        <v>14650286.11964009</v>
      </c>
      <c r="K44" s="195">
        <v>2401621.8106199764</v>
      </c>
      <c r="L44" s="195">
        <v>1728145.6691245586</v>
      </c>
      <c r="M44" s="195">
        <v>0</v>
      </c>
      <c r="N44" s="195">
        <v>18780053.599384625</v>
      </c>
      <c r="O44" s="195">
        <v>2835271.3676183135</v>
      </c>
      <c r="P44" s="195">
        <v>21615324.96700294</v>
      </c>
      <c r="Q44" s="195">
        <v>187</v>
      </c>
      <c r="R44" s="195">
        <v>28</v>
      </c>
      <c r="S44" s="195">
        <v>221</v>
      </c>
      <c r="T44" s="195">
        <v>116</v>
      </c>
      <c r="U44" s="195">
        <v>133</v>
      </c>
      <c r="V44" s="195">
        <v>2659</v>
      </c>
      <c r="W44" s="195">
        <v>997</v>
      </c>
      <c r="X44" s="195">
        <v>612</v>
      </c>
      <c r="Y44" s="195">
        <v>284</v>
      </c>
      <c r="Z44" s="195">
        <v>4</v>
      </c>
      <c r="AA44" s="195">
        <v>0</v>
      </c>
      <c r="AB44" s="195">
        <v>5097</v>
      </c>
      <c r="AC44" s="195">
        <v>136</v>
      </c>
      <c r="AD44" s="195">
        <v>1893</v>
      </c>
      <c r="AE44" s="195">
        <v>1.8599500634834831</v>
      </c>
      <c r="AF44" s="195">
        <v>11245766.984758008</v>
      </c>
      <c r="AG44" s="195">
        <v>14489277.841667872</v>
      </c>
      <c r="AH44" s="195">
        <v>3265625.4515445395</v>
      </c>
      <c r="AI44" s="195">
        <v>1132730.856176183</v>
      </c>
      <c r="AJ44" s="195">
        <v>410</v>
      </c>
      <c r="AK44" s="195">
        <v>2170</v>
      </c>
      <c r="AL44" s="195">
        <v>1.4229927600353292</v>
      </c>
      <c r="AM44" s="195">
        <v>136</v>
      </c>
      <c r="AN44" s="195">
        <v>0.025969066259308764</v>
      </c>
      <c r="AO44" s="195">
        <v>0.022000812291054796</v>
      </c>
      <c r="AP44" s="195">
        <v>0</v>
      </c>
      <c r="AQ44" s="195">
        <v>4</v>
      </c>
      <c r="AR44" s="195">
        <v>0</v>
      </c>
      <c r="AS44" s="195">
        <v>0</v>
      </c>
      <c r="AT44" s="195">
        <v>0</v>
      </c>
      <c r="AU44" s="195">
        <v>2763.48</v>
      </c>
      <c r="AV44" s="195">
        <v>1.8950743265737404</v>
      </c>
      <c r="AW44" s="195">
        <v>9.553499881852272</v>
      </c>
      <c r="AX44" s="195">
        <v>213</v>
      </c>
      <c r="AY44" s="195">
        <v>1197</v>
      </c>
      <c r="AZ44" s="195">
        <v>0.17794486215538846</v>
      </c>
      <c r="BA44" s="195">
        <v>0.11315041113187298</v>
      </c>
      <c r="BB44" s="195">
        <v>1.346949</v>
      </c>
      <c r="BC44" s="195">
        <v>1667</v>
      </c>
      <c r="BD44" s="195">
        <v>1628</v>
      </c>
      <c r="BE44" s="195">
        <v>1.0239557739557739</v>
      </c>
      <c r="BF44" s="195">
        <v>0.6094194331036435</v>
      </c>
      <c r="BG44" s="195">
        <v>0</v>
      </c>
      <c r="BH44" s="195">
        <v>0</v>
      </c>
      <c r="BI44" s="195">
        <v>0</v>
      </c>
      <c r="BJ44" s="195">
        <v>-1256.8799999999999</v>
      </c>
      <c r="BK44" s="195">
        <v>-21471.699999999997</v>
      </c>
      <c r="BL44" s="195">
        <v>-1466.3600000000001</v>
      </c>
      <c r="BM44" s="195">
        <v>-7488.91</v>
      </c>
      <c r="BN44" s="195">
        <v>-209.48000000000002</v>
      </c>
      <c r="BO44" s="195">
        <v>258987</v>
      </c>
      <c r="BP44" s="195">
        <v>-187719.24381412924</v>
      </c>
      <c r="BQ44" s="195">
        <v>-447606.39</v>
      </c>
      <c r="BR44" s="195">
        <v>-5688.993367061019</v>
      </c>
      <c r="BS44" s="195">
        <v>556296</v>
      </c>
      <c r="BT44" s="195">
        <v>167159</v>
      </c>
      <c r="BU44" s="195">
        <v>465718.1358928919</v>
      </c>
      <c r="BV44" s="195">
        <v>25047.13882048292</v>
      </c>
      <c r="BW44" s="195">
        <v>58430.7978963757</v>
      </c>
      <c r="BX44" s="195">
        <v>227888.47789942884</v>
      </c>
      <c r="BY44" s="195">
        <v>280256.68627585017</v>
      </c>
      <c r="BZ44" s="195">
        <v>457311.2021084907</v>
      </c>
      <c r="CA44" s="195">
        <v>135148.88974832188</v>
      </c>
      <c r="CB44" s="195">
        <v>471.33</v>
      </c>
      <c r="CC44" s="195">
        <v>-83139.71233609298</v>
      </c>
      <c r="CD44" s="195">
        <v>2543885.952938688</v>
      </c>
      <c r="CE44" s="195">
        <v>1728145.6691245586</v>
      </c>
      <c r="CF44" s="195">
        <v>0</v>
      </c>
      <c r="CG44" s="229">
        <v>2835271.3676183135</v>
      </c>
      <c r="CH44" s="195">
        <v>-149407</v>
      </c>
      <c r="CI44" s="195">
        <v>60730.16592000001</v>
      </c>
      <c r="CJ44" s="195">
        <v>21465917.96700294</v>
      </c>
      <c r="CL44" s="195">
        <v>5336</v>
      </c>
    </row>
    <row r="45" spans="1:90" ht="9.75">
      <c r="A45" s="195">
        <v>153</v>
      </c>
      <c r="B45" s="195" t="s">
        <v>49</v>
      </c>
      <c r="C45" s="195">
        <v>27517</v>
      </c>
      <c r="D45" s="195">
        <v>94381781.35</v>
      </c>
      <c r="E45" s="195">
        <v>43748190.005164206</v>
      </c>
      <c r="F45" s="195">
        <v>7105667.376480092</v>
      </c>
      <c r="G45" s="195">
        <v>145235638.7316443</v>
      </c>
      <c r="H45" s="195">
        <v>3599.08</v>
      </c>
      <c r="I45" s="195">
        <v>99035884.36</v>
      </c>
      <c r="J45" s="195">
        <v>46199754.3716443</v>
      </c>
      <c r="K45" s="195">
        <v>1144617.5345913547</v>
      </c>
      <c r="L45" s="195">
        <v>4528469.543009159</v>
      </c>
      <c r="M45" s="195">
        <v>0</v>
      </c>
      <c r="N45" s="195">
        <v>51872841.44924482</v>
      </c>
      <c r="O45" s="195">
        <v>6178094.335071997</v>
      </c>
      <c r="P45" s="195">
        <v>58050935.784316815</v>
      </c>
      <c r="Q45" s="195">
        <v>1264</v>
      </c>
      <c r="R45" s="195">
        <v>235</v>
      </c>
      <c r="S45" s="195">
        <v>1520</v>
      </c>
      <c r="T45" s="195">
        <v>753</v>
      </c>
      <c r="U45" s="195">
        <v>778</v>
      </c>
      <c r="V45" s="195">
        <v>15218</v>
      </c>
      <c r="W45" s="195">
        <v>4166</v>
      </c>
      <c r="X45" s="195">
        <v>2605</v>
      </c>
      <c r="Y45" s="195">
        <v>978</v>
      </c>
      <c r="Z45" s="195">
        <v>45</v>
      </c>
      <c r="AA45" s="195">
        <v>1</v>
      </c>
      <c r="AB45" s="195">
        <v>25897</v>
      </c>
      <c r="AC45" s="195">
        <v>1574</v>
      </c>
      <c r="AD45" s="195">
        <v>7749</v>
      </c>
      <c r="AE45" s="195">
        <v>1.377062917456774</v>
      </c>
      <c r="AF45" s="195">
        <v>43748190.005164206</v>
      </c>
      <c r="AG45" s="195">
        <v>48798481.61249835</v>
      </c>
      <c r="AH45" s="195">
        <v>15156325.58304758</v>
      </c>
      <c r="AI45" s="195">
        <v>5378241.781686916</v>
      </c>
      <c r="AJ45" s="195">
        <v>2190</v>
      </c>
      <c r="AK45" s="195">
        <v>12424</v>
      </c>
      <c r="AL45" s="195">
        <v>1.3275816463642154</v>
      </c>
      <c r="AM45" s="195">
        <v>1574</v>
      </c>
      <c r="AN45" s="195">
        <v>0.057201003016317184</v>
      </c>
      <c r="AO45" s="195">
        <v>0.053232749048063216</v>
      </c>
      <c r="AP45" s="195">
        <v>0</v>
      </c>
      <c r="AQ45" s="195">
        <v>45</v>
      </c>
      <c r="AR45" s="195">
        <v>1</v>
      </c>
      <c r="AS45" s="195">
        <v>0</v>
      </c>
      <c r="AT45" s="195">
        <v>0</v>
      </c>
      <c r="AU45" s="195">
        <v>155.01</v>
      </c>
      <c r="AV45" s="195">
        <v>177.5175795109993</v>
      </c>
      <c r="AW45" s="195">
        <v>0.10198760260755871</v>
      </c>
      <c r="AX45" s="195">
        <v>1167</v>
      </c>
      <c r="AY45" s="195">
        <v>8070</v>
      </c>
      <c r="AZ45" s="195">
        <v>0.1446096654275093</v>
      </c>
      <c r="BA45" s="195">
        <v>0.07981521440399382</v>
      </c>
      <c r="BB45" s="195">
        <v>0</v>
      </c>
      <c r="BC45" s="195">
        <v>10627</v>
      </c>
      <c r="BD45" s="195">
        <v>9898</v>
      </c>
      <c r="BE45" s="195">
        <v>1.073651242675288</v>
      </c>
      <c r="BF45" s="195">
        <v>0.6591149018231577</v>
      </c>
      <c r="BG45" s="195">
        <v>0</v>
      </c>
      <c r="BH45" s="195">
        <v>1</v>
      </c>
      <c r="BI45" s="195">
        <v>0</v>
      </c>
      <c r="BJ45" s="195">
        <v>-6604.08</v>
      </c>
      <c r="BK45" s="195">
        <v>-112819.7</v>
      </c>
      <c r="BL45" s="195">
        <v>-7704.760000000001</v>
      </c>
      <c r="BM45" s="195">
        <v>-39349.31</v>
      </c>
      <c r="BN45" s="195">
        <v>-1100.68</v>
      </c>
      <c r="BO45" s="195">
        <v>230653</v>
      </c>
      <c r="BP45" s="195">
        <v>-907368.9675104583</v>
      </c>
      <c r="BQ45" s="195">
        <v>-2351877.9899999998</v>
      </c>
      <c r="BR45" s="195">
        <v>-294628.57903369516</v>
      </c>
      <c r="BS45" s="195">
        <v>1915973</v>
      </c>
      <c r="BT45" s="195">
        <v>590926</v>
      </c>
      <c r="BU45" s="195">
        <v>1235447.8154237953</v>
      </c>
      <c r="BV45" s="195">
        <v>58300.03887859348</v>
      </c>
      <c r="BW45" s="195">
        <v>191082.24648750428</v>
      </c>
      <c r="BX45" s="195">
        <v>765331.2197312817</v>
      </c>
      <c r="BY45" s="195">
        <v>1205978.6973517747</v>
      </c>
      <c r="BZ45" s="195">
        <v>2041330.1325758654</v>
      </c>
      <c r="CA45" s="195">
        <v>579064.7244630834</v>
      </c>
      <c r="CB45" s="195">
        <v>2476.5299999999997</v>
      </c>
      <c r="CC45" s="195">
        <v>213742.32464141358</v>
      </c>
      <c r="CD45" s="195">
        <v>8735677.150519617</v>
      </c>
      <c r="CE45" s="195">
        <v>4528469.543009159</v>
      </c>
      <c r="CF45" s="195">
        <v>0</v>
      </c>
      <c r="CG45" s="229">
        <v>6178094.335071997</v>
      </c>
      <c r="CH45" s="195">
        <v>-1803195</v>
      </c>
      <c r="CI45" s="195">
        <v>-1182123.1638239997</v>
      </c>
      <c r="CJ45" s="195">
        <v>56247740.784316815</v>
      </c>
      <c r="CL45" s="195">
        <v>27835</v>
      </c>
    </row>
    <row r="46" spans="1:90" ht="9.75">
      <c r="A46" s="195">
        <v>148</v>
      </c>
      <c r="B46" s="195" t="s">
        <v>50</v>
      </c>
      <c r="C46" s="195">
        <v>6825</v>
      </c>
      <c r="D46" s="195">
        <v>21228446.340000004</v>
      </c>
      <c r="E46" s="195">
        <v>8259983.90504353</v>
      </c>
      <c r="F46" s="195">
        <v>6536354.673553056</v>
      </c>
      <c r="G46" s="195">
        <v>36024784.91859659</v>
      </c>
      <c r="H46" s="195">
        <v>3599.08</v>
      </c>
      <c r="I46" s="195">
        <v>24563721</v>
      </c>
      <c r="J46" s="195">
        <v>11461063.918596588</v>
      </c>
      <c r="K46" s="195">
        <v>8135958.439862848</v>
      </c>
      <c r="L46" s="195">
        <v>2137170.0649288204</v>
      </c>
      <c r="M46" s="195">
        <v>0</v>
      </c>
      <c r="N46" s="195">
        <v>21734192.423388258</v>
      </c>
      <c r="O46" s="195">
        <v>2036412.6503578941</v>
      </c>
      <c r="P46" s="195">
        <v>23770605.073746152</v>
      </c>
      <c r="Q46" s="195">
        <v>312</v>
      </c>
      <c r="R46" s="195">
        <v>60</v>
      </c>
      <c r="S46" s="195">
        <v>367</v>
      </c>
      <c r="T46" s="195">
        <v>189</v>
      </c>
      <c r="U46" s="195">
        <v>182</v>
      </c>
      <c r="V46" s="195">
        <v>4069</v>
      </c>
      <c r="W46" s="195">
        <v>999</v>
      </c>
      <c r="X46" s="195">
        <v>475</v>
      </c>
      <c r="Y46" s="195">
        <v>172</v>
      </c>
      <c r="Z46" s="195">
        <v>23</v>
      </c>
      <c r="AA46" s="195">
        <v>452</v>
      </c>
      <c r="AB46" s="195">
        <v>6201</v>
      </c>
      <c r="AC46" s="195">
        <v>149</v>
      </c>
      <c r="AD46" s="195">
        <v>1646</v>
      </c>
      <c r="AE46" s="195">
        <v>1.0482655730219483</v>
      </c>
      <c r="AF46" s="195">
        <v>8259983.90504353</v>
      </c>
      <c r="AG46" s="195">
        <v>10593763.575351184</v>
      </c>
      <c r="AH46" s="195">
        <v>1893554.8251915586</v>
      </c>
      <c r="AI46" s="195">
        <v>1132730.856176183</v>
      </c>
      <c r="AJ46" s="195">
        <v>516</v>
      </c>
      <c r="AK46" s="195">
        <v>3341</v>
      </c>
      <c r="AL46" s="195">
        <v>1.1631930364552447</v>
      </c>
      <c r="AM46" s="195">
        <v>149</v>
      </c>
      <c r="AN46" s="195">
        <v>0.021831501831501832</v>
      </c>
      <c r="AO46" s="195">
        <v>0.017863247863247864</v>
      </c>
      <c r="AP46" s="195">
        <v>0</v>
      </c>
      <c r="AQ46" s="195">
        <v>23</v>
      </c>
      <c r="AR46" s="195">
        <v>452</v>
      </c>
      <c r="AS46" s="195">
        <v>0</v>
      </c>
      <c r="AT46" s="195">
        <v>0</v>
      </c>
      <c r="AU46" s="195">
        <v>15055.11</v>
      </c>
      <c r="AV46" s="195">
        <v>0.45333444923351607</v>
      </c>
      <c r="AW46" s="195">
        <v>39.93650247766123</v>
      </c>
      <c r="AX46" s="195">
        <v>333</v>
      </c>
      <c r="AY46" s="195">
        <v>2107</v>
      </c>
      <c r="AZ46" s="195">
        <v>0.15804461319411486</v>
      </c>
      <c r="BA46" s="195">
        <v>0.09325016217059938</v>
      </c>
      <c r="BB46" s="195">
        <v>1.573383</v>
      </c>
      <c r="BC46" s="195">
        <v>2741</v>
      </c>
      <c r="BD46" s="195">
        <v>2798</v>
      </c>
      <c r="BE46" s="195">
        <v>0.9796283059328091</v>
      </c>
      <c r="BF46" s="195">
        <v>0.5650919650806788</v>
      </c>
      <c r="BG46" s="195">
        <v>1</v>
      </c>
      <c r="BH46" s="195">
        <v>452</v>
      </c>
      <c r="BI46" s="195">
        <v>0</v>
      </c>
      <c r="BJ46" s="195">
        <v>-1638</v>
      </c>
      <c r="BK46" s="195">
        <v>-27982.499999999996</v>
      </c>
      <c r="BL46" s="195">
        <v>-1911.0000000000002</v>
      </c>
      <c r="BM46" s="195">
        <v>-9759.75</v>
      </c>
      <c r="BN46" s="195">
        <v>-273</v>
      </c>
      <c r="BO46" s="195">
        <v>479107</v>
      </c>
      <c r="BP46" s="195">
        <v>-200981.62606884746</v>
      </c>
      <c r="BQ46" s="195">
        <v>-583332.75</v>
      </c>
      <c r="BR46" s="195">
        <v>241319.49110893905</v>
      </c>
      <c r="BS46" s="195">
        <v>499986</v>
      </c>
      <c r="BT46" s="195">
        <v>180627</v>
      </c>
      <c r="BU46" s="195">
        <v>479629.9454780115</v>
      </c>
      <c r="BV46" s="195">
        <v>24832.544674204702</v>
      </c>
      <c r="BW46" s="195">
        <v>29639.119052726277</v>
      </c>
      <c r="BX46" s="195">
        <v>168703.85073378746</v>
      </c>
      <c r="BY46" s="195">
        <v>363400.90967335243</v>
      </c>
      <c r="BZ46" s="195">
        <v>488515.4997240312</v>
      </c>
      <c r="CA46" s="195">
        <v>195332.8887430073</v>
      </c>
      <c r="CB46" s="195">
        <v>614.25</v>
      </c>
      <c r="CC46" s="195">
        <v>4897.191809608004</v>
      </c>
      <c r="CD46" s="195">
        <v>3156605.6909976676</v>
      </c>
      <c r="CE46" s="195">
        <v>2137170.0649288204</v>
      </c>
      <c r="CF46" s="195">
        <v>0</v>
      </c>
      <c r="CG46" s="229">
        <v>2036412.6503578941</v>
      </c>
      <c r="CH46" s="195">
        <v>-342607</v>
      </c>
      <c r="CI46" s="195">
        <v>-22270.7664</v>
      </c>
      <c r="CJ46" s="195">
        <v>23427998.073746152</v>
      </c>
      <c r="CL46" s="195">
        <v>6804</v>
      </c>
    </row>
    <row r="47" spans="1:90" ht="9.75">
      <c r="A47" s="195">
        <v>149</v>
      </c>
      <c r="B47" s="195" t="s">
        <v>51</v>
      </c>
      <c r="C47" s="195">
        <v>5585</v>
      </c>
      <c r="D47" s="195">
        <v>20261441.13</v>
      </c>
      <c r="E47" s="195">
        <v>5419645.931000515</v>
      </c>
      <c r="F47" s="195">
        <v>2076206.398110587</v>
      </c>
      <c r="G47" s="195">
        <v>27757293.459111102</v>
      </c>
      <c r="H47" s="195">
        <v>3599.08</v>
      </c>
      <c r="I47" s="195">
        <v>20100861.8</v>
      </c>
      <c r="J47" s="195">
        <v>7656431.659111101</v>
      </c>
      <c r="K47" s="195">
        <v>44277.83236308623</v>
      </c>
      <c r="L47" s="195">
        <v>774334.1481453782</v>
      </c>
      <c r="M47" s="195">
        <v>0</v>
      </c>
      <c r="N47" s="195">
        <v>8475043.639619565</v>
      </c>
      <c r="O47" s="195">
        <v>-390967.46800254704</v>
      </c>
      <c r="P47" s="195">
        <v>8084076.171617018</v>
      </c>
      <c r="Q47" s="195">
        <v>323</v>
      </c>
      <c r="R47" s="195">
        <v>85</v>
      </c>
      <c r="S47" s="195">
        <v>434</v>
      </c>
      <c r="T47" s="195">
        <v>224</v>
      </c>
      <c r="U47" s="195">
        <v>218</v>
      </c>
      <c r="V47" s="195">
        <v>3025</v>
      </c>
      <c r="W47" s="195">
        <v>736</v>
      </c>
      <c r="X47" s="195">
        <v>379</v>
      </c>
      <c r="Y47" s="195">
        <v>161</v>
      </c>
      <c r="Z47" s="195">
        <v>2965</v>
      </c>
      <c r="AA47" s="195">
        <v>0</v>
      </c>
      <c r="AB47" s="195">
        <v>2386</v>
      </c>
      <c r="AC47" s="195">
        <v>234</v>
      </c>
      <c r="AD47" s="195">
        <v>1276</v>
      </c>
      <c r="AE47" s="195">
        <v>0.8405092840432458</v>
      </c>
      <c r="AF47" s="195">
        <v>5419645.931000515</v>
      </c>
      <c r="AG47" s="195">
        <v>6721938.581999593</v>
      </c>
      <c r="AH47" s="195">
        <v>1407543.174794132</v>
      </c>
      <c r="AI47" s="195">
        <v>508391.01418931055</v>
      </c>
      <c r="AJ47" s="195">
        <v>222</v>
      </c>
      <c r="AK47" s="195">
        <v>2676</v>
      </c>
      <c r="AL47" s="195">
        <v>0.6248063474966454</v>
      </c>
      <c r="AM47" s="195">
        <v>234</v>
      </c>
      <c r="AN47" s="195">
        <v>0.04189794091316025</v>
      </c>
      <c r="AO47" s="195">
        <v>0.03792968694490628</v>
      </c>
      <c r="AP47" s="195">
        <v>3</v>
      </c>
      <c r="AQ47" s="195">
        <v>2965</v>
      </c>
      <c r="AR47" s="195">
        <v>0</v>
      </c>
      <c r="AS47" s="195">
        <v>3</v>
      </c>
      <c r="AT47" s="195">
        <v>236</v>
      </c>
      <c r="AU47" s="195">
        <v>349.89</v>
      </c>
      <c r="AV47" s="195">
        <v>15.962159535854127</v>
      </c>
      <c r="AW47" s="195">
        <v>1.1342194841717408</v>
      </c>
      <c r="AX47" s="195">
        <v>259</v>
      </c>
      <c r="AY47" s="195">
        <v>1847</v>
      </c>
      <c r="AZ47" s="195">
        <v>0.14022739577693558</v>
      </c>
      <c r="BA47" s="195">
        <v>0.07543294475342009</v>
      </c>
      <c r="BB47" s="195">
        <v>0</v>
      </c>
      <c r="BC47" s="195">
        <v>1298</v>
      </c>
      <c r="BD47" s="195">
        <v>2403</v>
      </c>
      <c r="BE47" s="195">
        <v>0.5401581356637536</v>
      </c>
      <c r="BF47" s="195">
        <v>0.12562179481162328</v>
      </c>
      <c r="BG47" s="195">
        <v>0</v>
      </c>
      <c r="BH47" s="195">
        <v>0</v>
      </c>
      <c r="BI47" s="195">
        <v>0</v>
      </c>
      <c r="BJ47" s="195">
        <v>-1340.3999999999999</v>
      </c>
      <c r="BK47" s="195">
        <v>-22898.499999999996</v>
      </c>
      <c r="BL47" s="195">
        <v>-1563.8000000000002</v>
      </c>
      <c r="BM47" s="195">
        <v>-7986.549999999999</v>
      </c>
      <c r="BN47" s="195">
        <v>-223.4</v>
      </c>
      <c r="BO47" s="195">
        <v>2429</v>
      </c>
      <c r="BP47" s="195">
        <v>-112582.35605913043</v>
      </c>
      <c r="BQ47" s="195">
        <v>-477349.95</v>
      </c>
      <c r="BR47" s="195">
        <v>-139329.01962335035</v>
      </c>
      <c r="BS47" s="195">
        <v>462664</v>
      </c>
      <c r="BT47" s="195">
        <v>145911</v>
      </c>
      <c r="BU47" s="195">
        <v>289533.9898365389</v>
      </c>
      <c r="BV47" s="195">
        <v>4845.642708322306</v>
      </c>
      <c r="BW47" s="195">
        <v>-30972.378801288753</v>
      </c>
      <c r="BX47" s="195">
        <v>67000.9340491973</v>
      </c>
      <c r="BY47" s="195">
        <v>256786.39362548</v>
      </c>
      <c r="BZ47" s="195">
        <v>420191.7238836958</v>
      </c>
      <c r="CA47" s="195">
        <v>127465.4856256947</v>
      </c>
      <c r="CB47" s="195">
        <v>502.65</v>
      </c>
      <c r="CC47" s="195">
        <v>-50359.717099781425</v>
      </c>
      <c r="CD47" s="195">
        <v>1556669.7042045086</v>
      </c>
      <c r="CE47" s="195">
        <v>774334.1481453782</v>
      </c>
      <c r="CF47" s="195">
        <v>0</v>
      </c>
      <c r="CG47" s="229">
        <v>-390967.46800254704</v>
      </c>
      <c r="CH47" s="195">
        <v>-1139378</v>
      </c>
      <c r="CI47" s="195">
        <v>-2303288.2445280002</v>
      </c>
      <c r="CJ47" s="195">
        <v>6944698.171617018</v>
      </c>
      <c r="CL47" s="195">
        <v>5541</v>
      </c>
    </row>
    <row r="48" spans="1:90" ht="9.75">
      <c r="A48" s="195">
        <v>151</v>
      </c>
      <c r="B48" s="195" t="s">
        <v>52</v>
      </c>
      <c r="C48" s="195">
        <v>2079</v>
      </c>
      <c r="D48" s="195">
        <v>8161695.660000001</v>
      </c>
      <c r="E48" s="195">
        <v>3811520.096551443</v>
      </c>
      <c r="F48" s="195">
        <v>815272.2301861143</v>
      </c>
      <c r="G48" s="195">
        <v>12788487.986737559</v>
      </c>
      <c r="H48" s="195">
        <v>3599.08</v>
      </c>
      <c r="I48" s="195">
        <v>7482487.32</v>
      </c>
      <c r="J48" s="195">
        <v>5306000.666737558</v>
      </c>
      <c r="K48" s="195">
        <v>265251.2388558791</v>
      </c>
      <c r="L48" s="195">
        <v>825691.4399566879</v>
      </c>
      <c r="M48" s="195">
        <v>0</v>
      </c>
      <c r="N48" s="195">
        <v>6396943.345550125</v>
      </c>
      <c r="O48" s="195">
        <v>1980545.9536909086</v>
      </c>
      <c r="P48" s="195">
        <v>8377489.299241034</v>
      </c>
      <c r="Q48" s="195">
        <v>84</v>
      </c>
      <c r="R48" s="195">
        <v>22</v>
      </c>
      <c r="S48" s="195">
        <v>101</v>
      </c>
      <c r="T48" s="195">
        <v>71</v>
      </c>
      <c r="U48" s="195">
        <v>71</v>
      </c>
      <c r="V48" s="195">
        <v>1077</v>
      </c>
      <c r="W48" s="195">
        <v>333</v>
      </c>
      <c r="X48" s="195">
        <v>193</v>
      </c>
      <c r="Y48" s="195">
        <v>127</v>
      </c>
      <c r="Z48" s="195">
        <v>21</v>
      </c>
      <c r="AA48" s="195">
        <v>0</v>
      </c>
      <c r="AB48" s="195">
        <v>1997</v>
      </c>
      <c r="AC48" s="195">
        <v>61</v>
      </c>
      <c r="AD48" s="195">
        <v>653</v>
      </c>
      <c r="AE48" s="195">
        <v>1.58795613780867</v>
      </c>
      <c r="AF48" s="195">
        <v>3811520.096551443</v>
      </c>
      <c r="AG48" s="195">
        <v>4388561.714654277</v>
      </c>
      <c r="AH48" s="195">
        <v>1415090.5255262917</v>
      </c>
      <c r="AI48" s="195">
        <v>401361.326991561</v>
      </c>
      <c r="AJ48" s="195">
        <v>83</v>
      </c>
      <c r="AK48" s="195">
        <v>941</v>
      </c>
      <c r="AL48" s="195">
        <v>0.6643042585986967</v>
      </c>
      <c r="AM48" s="195">
        <v>61</v>
      </c>
      <c r="AN48" s="195">
        <v>0.02934102934102934</v>
      </c>
      <c r="AO48" s="195">
        <v>0.025372775372775373</v>
      </c>
      <c r="AP48" s="195">
        <v>0</v>
      </c>
      <c r="AQ48" s="195">
        <v>21</v>
      </c>
      <c r="AR48" s="195">
        <v>0</v>
      </c>
      <c r="AS48" s="195">
        <v>0</v>
      </c>
      <c r="AT48" s="195">
        <v>0</v>
      </c>
      <c r="AU48" s="195">
        <v>642.37</v>
      </c>
      <c r="AV48" s="195">
        <v>3.2364525117922693</v>
      </c>
      <c r="AW48" s="195">
        <v>5.593961996679388</v>
      </c>
      <c r="AX48" s="195">
        <v>124</v>
      </c>
      <c r="AY48" s="195">
        <v>545</v>
      </c>
      <c r="AZ48" s="195">
        <v>0.22752293577981653</v>
      </c>
      <c r="BA48" s="195">
        <v>0.16272848475630103</v>
      </c>
      <c r="BB48" s="195">
        <v>0.468083</v>
      </c>
      <c r="BC48" s="195">
        <v>733</v>
      </c>
      <c r="BD48" s="195">
        <v>820</v>
      </c>
      <c r="BE48" s="195">
        <v>0.8939024390243903</v>
      </c>
      <c r="BF48" s="195">
        <v>0.47936609817225995</v>
      </c>
      <c r="BG48" s="195">
        <v>0</v>
      </c>
      <c r="BH48" s="195">
        <v>0</v>
      </c>
      <c r="BI48" s="195">
        <v>0</v>
      </c>
      <c r="BJ48" s="195">
        <v>-498.96</v>
      </c>
      <c r="BK48" s="195">
        <v>-8523.9</v>
      </c>
      <c r="BL48" s="195">
        <v>-582.12</v>
      </c>
      <c r="BM48" s="195">
        <v>-2972.97</v>
      </c>
      <c r="BN48" s="195">
        <v>-83.16</v>
      </c>
      <c r="BO48" s="195">
        <v>14391</v>
      </c>
      <c r="BP48" s="195">
        <v>-42141.56073254056</v>
      </c>
      <c r="BQ48" s="195">
        <v>-177692.13</v>
      </c>
      <c r="BR48" s="195">
        <v>-10711.074828449637</v>
      </c>
      <c r="BS48" s="195">
        <v>269740</v>
      </c>
      <c r="BT48" s="195">
        <v>77472</v>
      </c>
      <c r="BU48" s="195">
        <v>213295.79956305336</v>
      </c>
      <c r="BV48" s="195">
        <v>12038.590237768842</v>
      </c>
      <c r="BW48" s="195">
        <v>34652.234374850144</v>
      </c>
      <c r="BX48" s="195">
        <v>98865.7058690814</v>
      </c>
      <c r="BY48" s="195">
        <v>137259.29576889312</v>
      </c>
      <c r="BZ48" s="195">
        <v>215846.0136425003</v>
      </c>
      <c r="CA48" s="195">
        <v>65816.83780627932</v>
      </c>
      <c r="CB48" s="195">
        <v>187.10999999999999</v>
      </c>
      <c r="CC48" s="195">
        <v>-11706.83174474837</v>
      </c>
      <c r="CD48" s="195">
        <v>1117146.6806892285</v>
      </c>
      <c r="CE48" s="195">
        <v>825691.4399566879</v>
      </c>
      <c r="CF48" s="195">
        <v>0</v>
      </c>
      <c r="CG48" s="229">
        <v>1980545.9536909086</v>
      </c>
      <c r="CH48" s="195">
        <v>-470927</v>
      </c>
      <c r="CI48" s="195">
        <v>-12398.69568</v>
      </c>
      <c r="CJ48" s="195">
        <v>7906562.299241034</v>
      </c>
      <c r="CL48" s="195">
        <v>2123</v>
      </c>
    </row>
    <row r="49" spans="1:90" ht="9.75">
      <c r="A49" s="195">
        <v>152</v>
      </c>
      <c r="B49" s="195" t="s">
        <v>53</v>
      </c>
      <c r="C49" s="195">
        <v>4712</v>
      </c>
      <c r="D49" s="195">
        <v>17869733.139999997</v>
      </c>
      <c r="E49" s="195">
        <v>6636243.000674473</v>
      </c>
      <c r="F49" s="195">
        <v>707499.143178191</v>
      </c>
      <c r="G49" s="195">
        <v>25213475.283852663</v>
      </c>
      <c r="H49" s="195">
        <v>3599.08</v>
      </c>
      <c r="I49" s="195">
        <v>16958864.96</v>
      </c>
      <c r="J49" s="195">
        <v>8254610.323852662</v>
      </c>
      <c r="K49" s="195">
        <v>74232.58481994687</v>
      </c>
      <c r="L49" s="195">
        <v>1262979.554211251</v>
      </c>
      <c r="M49" s="195">
        <v>0</v>
      </c>
      <c r="N49" s="195">
        <v>9591822.46288386</v>
      </c>
      <c r="O49" s="195">
        <v>3555002.778169303</v>
      </c>
      <c r="P49" s="195">
        <v>13146825.241053164</v>
      </c>
      <c r="Q49" s="195">
        <v>302</v>
      </c>
      <c r="R49" s="195">
        <v>48</v>
      </c>
      <c r="S49" s="195">
        <v>353</v>
      </c>
      <c r="T49" s="195">
        <v>172</v>
      </c>
      <c r="U49" s="195">
        <v>162</v>
      </c>
      <c r="V49" s="195">
        <v>2458</v>
      </c>
      <c r="W49" s="195">
        <v>630</v>
      </c>
      <c r="X49" s="195">
        <v>416</v>
      </c>
      <c r="Y49" s="195">
        <v>171</v>
      </c>
      <c r="Z49" s="195">
        <v>34</v>
      </c>
      <c r="AA49" s="195">
        <v>0</v>
      </c>
      <c r="AB49" s="195">
        <v>4643</v>
      </c>
      <c r="AC49" s="195">
        <v>35</v>
      </c>
      <c r="AD49" s="195">
        <v>1217</v>
      </c>
      <c r="AE49" s="195">
        <v>1.2198650149073356</v>
      </c>
      <c r="AF49" s="195">
        <v>6636243.000674473</v>
      </c>
      <c r="AG49" s="195">
        <v>7998152.733774451</v>
      </c>
      <c r="AH49" s="195">
        <v>2308319.484677397</v>
      </c>
      <c r="AI49" s="195">
        <v>722450.3885848097</v>
      </c>
      <c r="AJ49" s="195">
        <v>228</v>
      </c>
      <c r="AK49" s="195">
        <v>2172</v>
      </c>
      <c r="AL49" s="195">
        <v>0.7905941449434931</v>
      </c>
      <c r="AM49" s="195">
        <v>35</v>
      </c>
      <c r="AN49" s="195">
        <v>0.007427843803056027</v>
      </c>
      <c r="AO49" s="195">
        <v>0.003459589834802059</v>
      </c>
      <c r="AP49" s="195">
        <v>0</v>
      </c>
      <c r="AQ49" s="195">
        <v>34</v>
      </c>
      <c r="AR49" s="195">
        <v>0</v>
      </c>
      <c r="AS49" s="195">
        <v>0</v>
      </c>
      <c r="AT49" s="195">
        <v>0</v>
      </c>
      <c r="AU49" s="195">
        <v>354.14</v>
      </c>
      <c r="AV49" s="195">
        <v>13.305472412040437</v>
      </c>
      <c r="AW49" s="195">
        <v>1.3606876775483918</v>
      </c>
      <c r="AX49" s="195">
        <v>152</v>
      </c>
      <c r="AY49" s="195">
        <v>1340</v>
      </c>
      <c r="AZ49" s="195">
        <v>0.11343283582089553</v>
      </c>
      <c r="BA49" s="195">
        <v>0.048638384797380044</v>
      </c>
      <c r="BB49" s="195">
        <v>0</v>
      </c>
      <c r="BC49" s="195">
        <v>1238</v>
      </c>
      <c r="BD49" s="195">
        <v>1864</v>
      </c>
      <c r="BE49" s="195">
        <v>0.6641630901287554</v>
      </c>
      <c r="BF49" s="195">
        <v>0.2496267492766251</v>
      </c>
      <c r="BG49" s="195">
        <v>0</v>
      </c>
      <c r="BH49" s="195">
        <v>0</v>
      </c>
      <c r="BI49" s="195">
        <v>0</v>
      </c>
      <c r="BJ49" s="195">
        <v>-1130.8799999999999</v>
      </c>
      <c r="BK49" s="195">
        <v>-19319.199999999997</v>
      </c>
      <c r="BL49" s="195">
        <v>-1319.3600000000001</v>
      </c>
      <c r="BM49" s="195">
        <v>-6738.16</v>
      </c>
      <c r="BN49" s="195">
        <v>-188.48</v>
      </c>
      <c r="BO49" s="195">
        <v>-42666</v>
      </c>
      <c r="BP49" s="195">
        <v>-142271.38927528294</v>
      </c>
      <c r="BQ49" s="195">
        <v>-402734.64</v>
      </c>
      <c r="BR49" s="195">
        <v>-4805.183234481141</v>
      </c>
      <c r="BS49" s="195">
        <v>453574</v>
      </c>
      <c r="BT49" s="195">
        <v>149113</v>
      </c>
      <c r="BU49" s="195">
        <v>365093.086581899</v>
      </c>
      <c r="BV49" s="195">
        <v>18504.183119397294</v>
      </c>
      <c r="BW49" s="195">
        <v>39985.40308242453</v>
      </c>
      <c r="BX49" s="195">
        <v>140431.9440813769</v>
      </c>
      <c r="BY49" s="195">
        <v>268667.9662523781</v>
      </c>
      <c r="BZ49" s="195">
        <v>453481.51872165385</v>
      </c>
      <c r="CA49" s="195">
        <v>123945.84333360156</v>
      </c>
      <c r="CB49" s="195">
        <v>424.08</v>
      </c>
      <c r="CC49" s="195">
        <v>4564.141548284166</v>
      </c>
      <c r="CD49" s="195">
        <v>1970313.983486534</v>
      </c>
      <c r="CE49" s="195">
        <v>1262979.554211251</v>
      </c>
      <c r="CF49" s="195">
        <v>0</v>
      </c>
      <c r="CG49" s="229">
        <v>3555002.778169303</v>
      </c>
      <c r="CH49" s="195">
        <v>-203109</v>
      </c>
      <c r="CI49" s="195">
        <v>-21385.145279999997</v>
      </c>
      <c r="CJ49" s="195">
        <v>12943716.241053164</v>
      </c>
      <c r="CL49" s="195">
        <v>4785</v>
      </c>
    </row>
    <row r="50" spans="1:90" ht="9.75">
      <c r="A50" s="195">
        <v>165</v>
      </c>
      <c r="B50" s="195" t="s">
        <v>54</v>
      </c>
      <c r="C50" s="195">
        <v>16709</v>
      </c>
      <c r="D50" s="195">
        <v>59015799.93999999</v>
      </c>
      <c r="E50" s="195">
        <v>17422338.986287836</v>
      </c>
      <c r="F50" s="195">
        <v>2801498.0011938135</v>
      </c>
      <c r="G50" s="195">
        <v>79239636.92748164</v>
      </c>
      <c r="H50" s="195">
        <v>3599.08</v>
      </c>
      <c r="I50" s="195">
        <v>60137027.72</v>
      </c>
      <c r="J50" s="195">
        <v>19102609.207481638</v>
      </c>
      <c r="K50" s="195">
        <v>334092.59004370717</v>
      </c>
      <c r="L50" s="195">
        <v>1960633.3005318386</v>
      </c>
      <c r="M50" s="195">
        <v>0</v>
      </c>
      <c r="N50" s="195">
        <v>21397335.098057184</v>
      </c>
      <c r="O50" s="195">
        <v>3907779.9157853643</v>
      </c>
      <c r="P50" s="195">
        <v>25305115.01384255</v>
      </c>
      <c r="Q50" s="195">
        <v>974</v>
      </c>
      <c r="R50" s="195">
        <v>200</v>
      </c>
      <c r="S50" s="195">
        <v>1282</v>
      </c>
      <c r="T50" s="195">
        <v>655</v>
      </c>
      <c r="U50" s="195">
        <v>600</v>
      </c>
      <c r="V50" s="195">
        <v>9261</v>
      </c>
      <c r="W50" s="195">
        <v>2097</v>
      </c>
      <c r="X50" s="195">
        <v>1217</v>
      </c>
      <c r="Y50" s="195">
        <v>423</v>
      </c>
      <c r="Z50" s="195">
        <v>58</v>
      </c>
      <c r="AA50" s="195">
        <v>0</v>
      </c>
      <c r="AB50" s="195">
        <v>16203</v>
      </c>
      <c r="AC50" s="195">
        <v>448</v>
      </c>
      <c r="AD50" s="195">
        <v>3737</v>
      </c>
      <c r="AE50" s="195">
        <v>0.9031310591728523</v>
      </c>
      <c r="AF50" s="195">
        <v>17422338.986287836</v>
      </c>
      <c r="AG50" s="195">
        <v>22288334.95635217</v>
      </c>
      <c r="AH50" s="195">
        <v>4568864.239220224</v>
      </c>
      <c r="AI50" s="195">
        <v>2283299.993551991</v>
      </c>
      <c r="AJ50" s="195">
        <v>819</v>
      </c>
      <c r="AK50" s="195">
        <v>7917</v>
      </c>
      <c r="AL50" s="195">
        <v>0.7791154640731701</v>
      </c>
      <c r="AM50" s="195">
        <v>448</v>
      </c>
      <c r="AN50" s="195">
        <v>0.026811897779639715</v>
      </c>
      <c r="AO50" s="195">
        <v>0.022843643811385747</v>
      </c>
      <c r="AP50" s="195">
        <v>0</v>
      </c>
      <c r="AQ50" s="195">
        <v>58</v>
      </c>
      <c r="AR50" s="195">
        <v>0</v>
      </c>
      <c r="AS50" s="195">
        <v>0</v>
      </c>
      <c r="AT50" s="195">
        <v>0</v>
      </c>
      <c r="AU50" s="195">
        <v>547.44</v>
      </c>
      <c r="AV50" s="195">
        <v>30.522066345170245</v>
      </c>
      <c r="AW50" s="195">
        <v>0.5931640456540827</v>
      </c>
      <c r="AX50" s="195">
        <v>760</v>
      </c>
      <c r="AY50" s="195">
        <v>5397</v>
      </c>
      <c r="AZ50" s="195">
        <v>0.1408189735037984</v>
      </c>
      <c r="BA50" s="195">
        <v>0.07602452248028292</v>
      </c>
      <c r="BB50" s="195">
        <v>0</v>
      </c>
      <c r="BC50" s="195">
        <v>5091</v>
      </c>
      <c r="BD50" s="195">
        <v>6961</v>
      </c>
      <c r="BE50" s="195">
        <v>0.7313604367188622</v>
      </c>
      <c r="BF50" s="195">
        <v>0.3168240958667319</v>
      </c>
      <c r="BG50" s="195">
        <v>0</v>
      </c>
      <c r="BH50" s="195">
        <v>0</v>
      </c>
      <c r="BI50" s="195">
        <v>0</v>
      </c>
      <c r="BJ50" s="195">
        <v>-4010.16</v>
      </c>
      <c r="BK50" s="195">
        <v>-68506.9</v>
      </c>
      <c r="BL50" s="195">
        <v>-4678.52</v>
      </c>
      <c r="BM50" s="195">
        <v>-23893.87</v>
      </c>
      <c r="BN50" s="195">
        <v>-668.36</v>
      </c>
      <c r="BO50" s="195">
        <v>-107529</v>
      </c>
      <c r="BP50" s="195">
        <v>-1063723.0401198266</v>
      </c>
      <c r="BQ50" s="195">
        <v>-1428118.23</v>
      </c>
      <c r="BR50" s="195">
        <v>-98206.12784617394</v>
      </c>
      <c r="BS50" s="195">
        <v>1200523</v>
      </c>
      <c r="BT50" s="195">
        <v>390977</v>
      </c>
      <c r="BU50" s="195">
        <v>770002.6127360079</v>
      </c>
      <c r="BV50" s="195">
        <v>16847.511053475086</v>
      </c>
      <c r="BW50" s="195">
        <v>79300.42876373355</v>
      </c>
      <c r="BX50" s="195">
        <v>347639.4998992068</v>
      </c>
      <c r="BY50" s="195">
        <v>766328.7059845112</v>
      </c>
      <c r="BZ50" s="195">
        <v>1292371.9047316522</v>
      </c>
      <c r="CA50" s="195">
        <v>326396.5147712025</v>
      </c>
      <c r="CB50" s="195">
        <v>1503.81</v>
      </c>
      <c r="CC50" s="195">
        <v>41943.760558050475</v>
      </c>
      <c r="CD50" s="195">
        <v>5028099.620651665</v>
      </c>
      <c r="CE50" s="195">
        <v>1960633.3005318386</v>
      </c>
      <c r="CF50" s="195">
        <v>0</v>
      </c>
      <c r="CG50" s="229">
        <v>3907779.9157853643</v>
      </c>
      <c r="CH50" s="195">
        <v>-2245030</v>
      </c>
      <c r="CI50" s="195">
        <v>-24250.390079999983</v>
      </c>
      <c r="CJ50" s="195">
        <v>23060085.01384255</v>
      </c>
      <c r="CL50" s="195">
        <v>16853</v>
      </c>
    </row>
    <row r="51" spans="1:90" ht="9.75">
      <c r="A51" s="195">
        <v>167</v>
      </c>
      <c r="B51" s="195" t="s">
        <v>55</v>
      </c>
      <c r="C51" s="195">
        <v>75848</v>
      </c>
      <c r="D51" s="195">
        <v>242507172.82</v>
      </c>
      <c r="E51" s="195">
        <v>101757892.71320938</v>
      </c>
      <c r="F51" s="195">
        <v>18110226.636060767</v>
      </c>
      <c r="G51" s="195">
        <v>362375292.16927016</v>
      </c>
      <c r="H51" s="195">
        <v>3599.08</v>
      </c>
      <c r="I51" s="195">
        <v>272983019.84</v>
      </c>
      <c r="J51" s="195">
        <v>89392272.32927018</v>
      </c>
      <c r="K51" s="195">
        <v>3505225.7030309485</v>
      </c>
      <c r="L51" s="195">
        <v>13751794.943923801</v>
      </c>
      <c r="M51" s="195">
        <v>0</v>
      </c>
      <c r="N51" s="195">
        <v>106649292.97622493</v>
      </c>
      <c r="O51" s="195">
        <v>38702627.78384782</v>
      </c>
      <c r="P51" s="195">
        <v>145351920.76007274</v>
      </c>
      <c r="Q51" s="195">
        <v>4378</v>
      </c>
      <c r="R51" s="195">
        <v>723</v>
      </c>
      <c r="S51" s="195">
        <v>4266</v>
      </c>
      <c r="T51" s="195">
        <v>2181</v>
      </c>
      <c r="U51" s="195">
        <v>2453</v>
      </c>
      <c r="V51" s="195">
        <v>46456</v>
      </c>
      <c r="W51" s="195">
        <v>8636</v>
      </c>
      <c r="X51" s="195">
        <v>4798</v>
      </c>
      <c r="Y51" s="195">
        <v>1957</v>
      </c>
      <c r="Z51" s="195">
        <v>61</v>
      </c>
      <c r="AA51" s="195">
        <v>1</v>
      </c>
      <c r="AB51" s="195">
        <v>72359</v>
      </c>
      <c r="AC51" s="195">
        <v>3427</v>
      </c>
      <c r="AD51" s="195">
        <v>15391</v>
      </c>
      <c r="AE51" s="195">
        <v>1.162033768422297</v>
      </c>
      <c r="AF51" s="195">
        <v>101757892.71320938</v>
      </c>
      <c r="AG51" s="195">
        <v>124088409.56245634</v>
      </c>
      <c r="AH51" s="195">
        <v>30258763.081867535</v>
      </c>
      <c r="AI51" s="195">
        <v>11559206.217356954</v>
      </c>
      <c r="AJ51" s="195">
        <v>6369</v>
      </c>
      <c r="AK51" s="195">
        <v>35248</v>
      </c>
      <c r="AL51" s="195">
        <v>1.3608659151325713</v>
      </c>
      <c r="AM51" s="195">
        <v>3427</v>
      </c>
      <c r="AN51" s="195">
        <v>0.04518247020356502</v>
      </c>
      <c r="AO51" s="195">
        <v>0.04121421623531105</v>
      </c>
      <c r="AP51" s="195">
        <v>0</v>
      </c>
      <c r="AQ51" s="195">
        <v>61</v>
      </c>
      <c r="AR51" s="195">
        <v>1</v>
      </c>
      <c r="AS51" s="195">
        <v>0</v>
      </c>
      <c r="AT51" s="195">
        <v>0</v>
      </c>
      <c r="AU51" s="195">
        <v>2381.69</v>
      </c>
      <c r="AV51" s="195">
        <v>31.846294018113188</v>
      </c>
      <c r="AW51" s="195">
        <v>0.5684991900384443</v>
      </c>
      <c r="AX51" s="195">
        <v>2166</v>
      </c>
      <c r="AY51" s="195">
        <v>21447</v>
      </c>
      <c r="AZ51" s="195">
        <v>0.1009931458945307</v>
      </c>
      <c r="BA51" s="195">
        <v>0.03619869487101522</v>
      </c>
      <c r="BB51" s="195">
        <v>0</v>
      </c>
      <c r="BC51" s="195">
        <v>32863</v>
      </c>
      <c r="BD51" s="195">
        <v>28656</v>
      </c>
      <c r="BE51" s="195">
        <v>1.1468104410943607</v>
      </c>
      <c r="BF51" s="195">
        <v>0.7322741002422304</v>
      </c>
      <c r="BG51" s="195">
        <v>0</v>
      </c>
      <c r="BH51" s="195">
        <v>1</v>
      </c>
      <c r="BI51" s="195">
        <v>0</v>
      </c>
      <c r="BJ51" s="195">
        <v>-18203.52</v>
      </c>
      <c r="BK51" s="195">
        <v>-310976.8</v>
      </c>
      <c r="BL51" s="195">
        <v>-21237.440000000002</v>
      </c>
      <c r="BM51" s="195">
        <v>-108462.64</v>
      </c>
      <c r="BN51" s="195">
        <v>-3033.92</v>
      </c>
      <c r="BO51" s="195">
        <v>1312533</v>
      </c>
      <c r="BP51" s="195">
        <v>-5153191.318077123</v>
      </c>
      <c r="BQ51" s="195">
        <v>-6482728.56</v>
      </c>
      <c r="BR51" s="195">
        <v>12210.197223514318</v>
      </c>
      <c r="BS51" s="195">
        <v>5466814</v>
      </c>
      <c r="BT51" s="195">
        <v>1850095</v>
      </c>
      <c r="BU51" s="195">
        <v>4594015.07155131</v>
      </c>
      <c r="BV51" s="195">
        <v>215631.76150351088</v>
      </c>
      <c r="BW51" s="195">
        <v>465003.0000221078</v>
      </c>
      <c r="BX51" s="195">
        <v>2009551.502761441</v>
      </c>
      <c r="BY51" s="195">
        <v>3964396.5649567964</v>
      </c>
      <c r="BZ51" s="195">
        <v>5401227.402479835</v>
      </c>
      <c r="CA51" s="195">
        <v>2000363.9814795156</v>
      </c>
      <c r="CB51" s="195">
        <v>6826.32</v>
      </c>
      <c r="CC51" s="195">
        <v>702010.620022894</v>
      </c>
      <c r="CD51" s="195">
        <v>28000678.422000922</v>
      </c>
      <c r="CE51" s="195">
        <v>13751794.943923801</v>
      </c>
      <c r="CF51" s="195">
        <v>0</v>
      </c>
      <c r="CG51" s="229">
        <v>38702627.78384782</v>
      </c>
      <c r="CH51" s="195">
        <v>-2493974</v>
      </c>
      <c r="CI51" s="195">
        <v>-6768757.939103999</v>
      </c>
      <c r="CJ51" s="195">
        <v>142857946.76007274</v>
      </c>
      <c r="CL51" s="195">
        <v>75514</v>
      </c>
    </row>
    <row r="52" spans="1:90" ht="9.75">
      <c r="A52" s="195">
        <v>169</v>
      </c>
      <c r="B52" s="195" t="s">
        <v>56</v>
      </c>
      <c r="C52" s="195">
        <v>5341</v>
      </c>
      <c r="D52" s="195">
        <v>19289258.33</v>
      </c>
      <c r="E52" s="195">
        <v>5657181.104887304</v>
      </c>
      <c r="F52" s="195">
        <v>846067.9898752957</v>
      </c>
      <c r="G52" s="195">
        <v>25792507.424762595</v>
      </c>
      <c r="H52" s="195">
        <v>3599.08</v>
      </c>
      <c r="I52" s="195">
        <v>19222686.28</v>
      </c>
      <c r="J52" s="195">
        <v>6569821.144762594</v>
      </c>
      <c r="K52" s="195">
        <v>135306.8918091648</v>
      </c>
      <c r="L52" s="195">
        <v>1381881.08328738</v>
      </c>
      <c r="M52" s="195">
        <v>0</v>
      </c>
      <c r="N52" s="195">
        <v>8087009.1198591385</v>
      </c>
      <c r="O52" s="195">
        <v>2412915.476148289</v>
      </c>
      <c r="P52" s="195">
        <v>10499924.596007427</v>
      </c>
      <c r="Q52" s="195">
        <v>294</v>
      </c>
      <c r="R52" s="195">
        <v>67</v>
      </c>
      <c r="S52" s="195">
        <v>379</v>
      </c>
      <c r="T52" s="195">
        <v>221</v>
      </c>
      <c r="U52" s="195">
        <v>214</v>
      </c>
      <c r="V52" s="195">
        <v>2921</v>
      </c>
      <c r="W52" s="195">
        <v>703</v>
      </c>
      <c r="X52" s="195">
        <v>377</v>
      </c>
      <c r="Y52" s="195">
        <v>165</v>
      </c>
      <c r="Z52" s="195">
        <v>26</v>
      </c>
      <c r="AA52" s="195">
        <v>0</v>
      </c>
      <c r="AB52" s="195">
        <v>5218</v>
      </c>
      <c r="AC52" s="195">
        <v>97</v>
      </c>
      <c r="AD52" s="195">
        <v>1245</v>
      </c>
      <c r="AE52" s="195">
        <v>0.9174286149401356</v>
      </c>
      <c r="AF52" s="195">
        <v>5657181.104887304</v>
      </c>
      <c r="AG52" s="195">
        <v>6996198.909591254</v>
      </c>
      <c r="AH52" s="195">
        <v>1489847.034528334</v>
      </c>
      <c r="AI52" s="195">
        <v>570824.9983879977</v>
      </c>
      <c r="AJ52" s="195">
        <v>284</v>
      </c>
      <c r="AK52" s="195">
        <v>2587</v>
      </c>
      <c r="AL52" s="195">
        <v>0.826800020887338</v>
      </c>
      <c r="AM52" s="195">
        <v>97</v>
      </c>
      <c r="AN52" s="195">
        <v>0.018161392997566</v>
      </c>
      <c r="AO52" s="195">
        <v>0.014193139029312032</v>
      </c>
      <c r="AP52" s="195">
        <v>0</v>
      </c>
      <c r="AQ52" s="195">
        <v>26</v>
      </c>
      <c r="AR52" s="195">
        <v>0</v>
      </c>
      <c r="AS52" s="195">
        <v>0</v>
      </c>
      <c r="AT52" s="195">
        <v>0</v>
      </c>
      <c r="AU52" s="195">
        <v>180.42</v>
      </c>
      <c r="AV52" s="195">
        <v>29.603148209732847</v>
      </c>
      <c r="AW52" s="195">
        <v>0.611576587285778</v>
      </c>
      <c r="AX52" s="195">
        <v>244</v>
      </c>
      <c r="AY52" s="195">
        <v>1657</v>
      </c>
      <c r="AZ52" s="195">
        <v>0.14725407362703682</v>
      </c>
      <c r="BA52" s="195">
        <v>0.08245962260352134</v>
      </c>
      <c r="BB52" s="195">
        <v>0</v>
      </c>
      <c r="BC52" s="195">
        <v>1800</v>
      </c>
      <c r="BD52" s="195">
        <v>2206</v>
      </c>
      <c r="BE52" s="195">
        <v>0.8159564823209429</v>
      </c>
      <c r="BF52" s="195">
        <v>0.40142014146881255</v>
      </c>
      <c r="BG52" s="195">
        <v>0</v>
      </c>
      <c r="BH52" s="195">
        <v>0</v>
      </c>
      <c r="BI52" s="195">
        <v>0</v>
      </c>
      <c r="BJ52" s="195">
        <v>-1281.84</v>
      </c>
      <c r="BK52" s="195">
        <v>-21898.1</v>
      </c>
      <c r="BL52" s="195">
        <v>-1495.4800000000002</v>
      </c>
      <c r="BM52" s="195">
        <v>-7637.63</v>
      </c>
      <c r="BN52" s="195">
        <v>-213.64000000000001</v>
      </c>
      <c r="BO52" s="195">
        <v>-15340</v>
      </c>
      <c r="BP52" s="195">
        <v>-153059.85335466202</v>
      </c>
      <c r="BQ52" s="195">
        <v>-456495.27</v>
      </c>
      <c r="BR52" s="195">
        <v>222840.09286955744</v>
      </c>
      <c r="BS52" s="195">
        <v>431133</v>
      </c>
      <c r="BT52" s="195">
        <v>139452</v>
      </c>
      <c r="BU52" s="195">
        <v>326940.78055129474</v>
      </c>
      <c r="BV52" s="195">
        <v>12066.66858147358</v>
      </c>
      <c r="BW52" s="195">
        <v>33921.12678390197</v>
      </c>
      <c r="BX52" s="195">
        <v>152770.26811155965</v>
      </c>
      <c r="BY52" s="195">
        <v>274456.85582012346</v>
      </c>
      <c r="BZ52" s="195">
        <v>465128.85788012884</v>
      </c>
      <c r="CA52" s="195">
        <v>118944.17022397346</v>
      </c>
      <c r="CB52" s="195">
        <v>480.69</v>
      </c>
      <c r="CC52" s="195">
        <v>12639.145820028927</v>
      </c>
      <c r="CD52" s="195">
        <v>2175433.656642042</v>
      </c>
      <c r="CE52" s="195">
        <v>1381881.08328738</v>
      </c>
      <c r="CF52" s="195">
        <v>0</v>
      </c>
      <c r="CG52" s="229">
        <v>2412915.476148289</v>
      </c>
      <c r="CH52" s="195">
        <v>-970845</v>
      </c>
      <c r="CI52" s="195">
        <v>-61212.04800000001</v>
      </c>
      <c r="CJ52" s="195">
        <v>9529079.596007427</v>
      </c>
      <c r="CL52" s="195">
        <v>5425</v>
      </c>
    </row>
    <row r="53" spans="1:90" ht="9.75">
      <c r="A53" s="195">
        <v>171</v>
      </c>
      <c r="B53" s="195" t="s">
        <v>57</v>
      </c>
      <c r="C53" s="195">
        <v>5039</v>
      </c>
      <c r="D53" s="195">
        <v>17500706.57</v>
      </c>
      <c r="E53" s="195">
        <v>7892627.262749291</v>
      </c>
      <c r="F53" s="195">
        <v>1222638.0626344946</v>
      </c>
      <c r="G53" s="195">
        <v>26615971.895383786</v>
      </c>
      <c r="H53" s="195">
        <v>3599.08</v>
      </c>
      <c r="I53" s="195">
        <v>18135764.12</v>
      </c>
      <c r="J53" s="195">
        <v>8480207.775383785</v>
      </c>
      <c r="K53" s="195">
        <v>102559.4919330716</v>
      </c>
      <c r="L53" s="195">
        <v>1245046.1792799092</v>
      </c>
      <c r="M53" s="195">
        <v>0</v>
      </c>
      <c r="N53" s="195">
        <v>9827813.446596766</v>
      </c>
      <c r="O53" s="195">
        <v>2732989.019602964</v>
      </c>
      <c r="P53" s="195">
        <v>12560802.46619973</v>
      </c>
      <c r="Q53" s="195">
        <v>254</v>
      </c>
      <c r="R53" s="195">
        <v>61</v>
      </c>
      <c r="S53" s="195">
        <v>311</v>
      </c>
      <c r="T53" s="195">
        <v>169</v>
      </c>
      <c r="U53" s="195">
        <v>153</v>
      </c>
      <c r="V53" s="195">
        <v>2710</v>
      </c>
      <c r="W53" s="195">
        <v>793</v>
      </c>
      <c r="X53" s="195">
        <v>439</v>
      </c>
      <c r="Y53" s="195">
        <v>149</v>
      </c>
      <c r="Z53" s="195">
        <v>19</v>
      </c>
      <c r="AA53" s="195">
        <v>0</v>
      </c>
      <c r="AB53" s="195">
        <v>4898</v>
      </c>
      <c r="AC53" s="195">
        <v>122</v>
      </c>
      <c r="AD53" s="195">
        <v>1381</v>
      </c>
      <c r="AE53" s="195">
        <v>1.3566630994550082</v>
      </c>
      <c r="AF53" s="195">
        <v>7892627.262749291</v>
      </c>
      <c r="AG53" s="195">
        <v>9252593.899658103</v>
      </c>
      <c r="AH53" s="195">
        <v>2688517.2778099445</v>
      </c>
      <c r="AI53" s="195">
        <v>909752.3411808714</v>
      </c>
      <c r="AJ53" s="195">
        <v>284</v>
      </c>
      <c r="AK53" s="195">
        <v>2212</v>
      </c>
      <c r="AL53" s="195">
        <v>0.9669672938677862</v>
      </c>
      <c r="AM53" s="195">
        <v>122</v>
      </c>
      <c r="AN53" s="195">
        <v>0.024211153006548917</v>
      </c>
      <c r="AO53" s="195">
        <v>0.02024289903829495</v>
      </c>
      <c r="AP53" s="195">
        <v>0</v>
      </c>
      <c r="AQ53" s="195">
        <v>19</v>
      </c>
      <c r="AR53" s="195">
        <v>0</v>
      </c>
      <c r="AS53" s="195">
        <v>0</v>
      </c>
      <c r="AT53" s="195">
        <v>0</v>
      </c>
      <c r="AU53" s="195">
        <v>575.13</v>
      </c>
      <c r="AV53" s="195">
        <v>8.761497400587693</v>
      </c>
      <c r="AW53" s="195">
        <v>2.066381067899319</v>
      </c>
      <c r="AX53" s="195">
        <v>224</v>
      </c>
      <c r="AY53" s="195">
        <v>1446</v>
      </c>
      <c r="AZ53" s="195">
        <v>0.15491009681881052</v>
      </c>
      <c r="BA53" s="195">
        <v>0.09011564579529503</v>
      </c>
      <c r="BB53" s="195">
        <v>0</v>
      </c>
      <c r="BC53" s="195">
        <v>1379</v>
      </c>
      <c r="BD53" s="195">
        <v>1871</v>
      </c>
      <c r="BE53" s="195">
        <v>0.7370390165686799</v>
      </c>
      <c r="BF53" s="195">
        <v>0.32250267571654956</v>
      </c>
      <c r="BG53" s="195">
        <v>0</v>
      </c>
      <c r="BH53" s="195">
        <v>0</v>
      </c>
      <c r="BI53" s="195">
        <v>0</v>
      </c>
      <c r="BJ53" s="195">
        <v>-1209.36</v>
      </c>
      <c r="BK53" s="195">
        <v>-20659.899999999998</v>
      </c>
      <c r="BL53" s="195">
        <v>-1410.92</v>
      </c>
      <c r="BM53" s="195">
        <v>-7205.7699999999995</v>
      </c>
      <c r="BN53" s="195">
        <v>-201.56</v>
      </c>
      <c r="BO53" s="195">
        <v>-25108</v>
      </c>
      <c r="BP53" s="195">
        <v>-134282.2114285664</v>
      </c>
      <c r="BQ53" s="195">
        <v>-430683.33</v>
      </c>
      <c r="BR53" s="195">
        <v>-48409.14895039052</v>
      </c>
      <c r="BS53" s="195">
        <v>458018</v>
      </c>
      <c r="BT53" s="195">
        <v>146662</v>
      </c>
      <c r="BU53" s="195">
        <v>360067.20291200245</v>
      </c>
      <c r="BV53" s="195">
        <v>19282.32906391698</v>
      </c>
      <c r="BW53" s="195">
        <v>64627.10886705624</v>
      </c>
      <c r="BX53" s="195">
        <v>183244.2423845158</v>
      </c>
      <c r="BY53" s="195">
        <v>271733.55857463356</v>
      </c>
      <c r="BZ53" s="195">
        <v>427994.98927957815</v>
      </c>
      <c r="CA53" s="195">
        <v>126552.7523738924</v>
      </c>
      <c r="CB53" s="195">
        <v>453.51</v>
      </c>
      <c r="CC53" s="195">
        <v>-1513.2737967293433</v>
      </c>
      <c r="CD53" s="195">
        <v>1983605.2707084757</v>
      </c>
      <c r="CE53" s="195">
        <v>1245046.1792799092</v>
      </c>
      <c r="CF53" s="195">
        <v>0</v>
      </c>
      <c r="CG53" s="229">
        <v>2732989.019602964</v>
      </c>
      <c r="CH53" s="195">
        <v>-366229</v>
      </c>
      <c r="CI53" s="195">
        <v>-68140.73088</v>
      </c>
      <c r="CJ53" s="195">
        <v>12194573.46619973</v>
      </c>
      <c r="CL53" s="195">
        <v>5110</v>
      </c>
    </row>
    <row r="54" spans="1:90" ht="9.75">
      <c r="A54" s="195">
        <v>172</v>
      </c>
      <c r="B54" s="195" t="s">
        <v>58</v>
      </c>
      <c r="C54" s="195">
        <v>4673</v>
      </c>
      <c r="D54" s="195">
        <v>17104967.650000002</v>
      </c>
      <c r="E54" s="195">
        <v>7710947.808435005</v>
      </c>
      <c r="F54" s="195">
        <v>1605481.8356372134</v>
      </c>
      <c r="G54" s="195">
        <v>26421397.29407222</v>
      </c>
      <c r="H54" s="195">
        <v>3599.08</v>
      </c>
      <c r="I54" s="195">
        <v>16818500.84</v>
      </c>
      <c r="J54" s="195">
        <v>9602896.454072218</v>
      </c>
      <c r="K54" s="195">
        <v>609229.1199953052</v>
      </c>
      <c r="L54" s="195">
        <v>1377069.422080262</v>
      </c>
      <c r="M54" s="195">
        <v>0</v>
      </c>
      <c r="N54" s="195">
        <v>11589194.996147785</v>
      </c>
      <c r="O54" s="195">
        <v>3653532.6680495227</v>
      </c>
      <c r="P54" s="195">
        <v>15242727.664197307</v>
      </c>
      <c r="Q54" s="195">
        <v>173</v>
      </c>
      <c r="R54" s="195">
        <v>46</v>
      </c>
      <c r="S54" s="195">
        <v>244</v>
      </c>
      <c r="T54" s="195">
        <v>117</v>
      </c>
      <c r="U54" s="195">
        <v>99</v>
      </c>
      <c r="V54" s="195">
        <v>2350</v>
      </c>
      <c r="W54" s="195">
        <v>874</v>
      </c>
      <c r="X54" s="195">
        <v>550</v>
      </c>
      <c r="Y54" s="195">
        <v>220</v>
      </c>
      <c r="Z54" s="195">
        <v>11</v>
      </c>
      <c r="AA54" s="195">
        <v>0</v>
      </c>
      <c r="AB54" s="195">
        <v>4568</v>
      </c>
      <c r="AC54" s="195">
        <v>94</v>
      </c>
      <c r="AD54" s="195">
        <v>1644</v>
      </c>
      <c r="AE54" s="195">
        <v>1.4292452588165407</v>
      </c>
      <c r="AF54" s="195">
        <v>7710947.808435005</v>
      </c>
      <c r="AG54" s="195">
        <v>9428429.758403173</v>
      </c>
      <c r="AH54" s="195">
        <v>2516211.260594738</v>
      </c>
      <c r="AI54" s="195">
        <v>606501.5607872477</v>
      </c>
      <c r="AJ54" s="195">
        <v>325</v>
      </c>
      <c r="AK54" s="195">
        <v>1960</v>
      </c>
      <c r="AL54" s="195">
        <v>1.2488372872261273</v>
      </c>
      <c r="AM54" s="195">
        <v>94</v>
      </c>
      <c r="AN54" s="195">
        <v>0.020115557457735928</v>
      </c>
      <c r="AO54" s="195">
        <v>0.01614730348948196</v>
      </c>
      <c r="AP54" s="195">
        <v>0</v>
      </c>
      <c r="AQ54" s="195">
        <v>11</v>
      </c>
      <c r="AR54" s="195">
        <v>0</v>
      </c>
      <c r="AS54" s="195">
        <v>3</v>
      </c>
      <c r="AT54" s="195">
        <v>289</v>
      </c>
      <c r="AU54" s="195">
        <v>867.11</v>
      </c>
      <c r="AV54" s="195">
        <v>5.389166311079332</v>
      </c>
      <c r="AW54" s="195">
        <v>3.3594421307435116</v>
      </c>
      <c r="AX54" s="195">
        <v>232</v>
      </c>
      <c r="AY54" s="195">
        <v>1191</v>
      </c>
      <c r="AZ54" s="195">
        <v>0.19479429051217464</v>
      </c>
      <c r="BA54" s="195">
        <v>0.12999983948865917</v>
      </c>
      <c r="BB54" s="195">
        <v>0.477716</v>
      </c>
      <c r="BC54" s="195">
        <v>1393</v>
      </c>
      <c r="BD54" s="195">
        <v>1537</v>
      </c>
      <c r="BE54" s="195">
        <v>0.9063109954456734</v>
      </c>
      <c r="BF54" s="195">
        <v>0.4917746545935431</v>
      </c>
      <c r="BG54" s="195">
        <v>0</v>
      </c>
      <c r="BH54" s="195">
        <v>0</v>
      </c>
      <c r="BI54" s="195">
        <v>0</v>
      </c>
      <c r="BJ54" s="195">
        <v>-1121.52</v>
      </c>
      <c r="BK54" s="195">
        <v>-19159.3</v>
      </c>
      <c r="BL54" s="195">
        <v>-1308.44</v>
      </c>
      <c r="BM54" s="195">
        <v>-6682.389999999999</v>
      </c>
      <c r="BN54" s="195">
        <v>-186.92000000000002</v>
      </c>
      <c r="BO54" s="195">
        <v>46067</v>
      </c>
      <c r="BP54" s="195">
        <v>-193398.227312003</v>
      </c>
      <c r="BQ54" s="195">
        <v>-399401.31</v>
      </c>
      <c r="BR54" s="195">
        <v>-40989.04836730845</v>
      </c>
      <c r="BS54" s="195">
        <v>509443</v>
      </c>
      <c r="BT54" s="195">
        <v>157472</v>
      </c>
      <c r="BU54" s="195">
        <v>386498.84245449177</v>
      </c>
      <c r="BV54" s="195">
        <v>20618.110462585326</v>
      </c>
      <c r="BW54" s="195">
        <v>40447.19861348784</v>
      </c>
      <c r="BX54" s="195">
        <v>194577.63640664515</v>
      </c>
      <c r="BY54" s="195">
        <v>270506.83662957774</v>
      </c>
      <c r="BZ54" s="195">
        <v>404843.30322021345</v>
      </c>
      <c r="CA54" s="195">
        <v>122326.54536871142</v>
      </c>
      <c r="CB54" s="195">
        <v>420.57</v>
      </c>
      <c r="CC54" s="195">
        <v>18621.81460386124</v>
      </c>
      <c r="CD54" s="195">
        <v>2130853.809392265</v>
      </c>
      <c r="CE54" s="195">
        <v>1377069.422080262</v>
      </c>
      <c r="CF54" s="195">
        <v>0</v>
      </c>
      <c r="CG54" s="229">
        <v>3653532.6680495227</v>
      </c>
      <c r="CH54" s="195">
        <v>-135296</v>
      </c>
      <c r="CI54" s="195">
        <v>4402.057919999992</v>
      </c>
      <c r="CJ54" s="195">
        <v>15107431.664197307</v>
      </c>
      <c r="CL54" s="195">
        <v>4688</v>
      </c>
    </row>
    <row r="55" spans="1:90" ht="9.75">
      <c r="A55" s="195">
        <v>176</v>
      </c>
      <c r="B55" s="195" t="s">
        <v>59</v>
      </c>
      <c r="C55" s="195">
        <v>4938</v>
      </c>
      <c r="D55" s="195">
        <v>17419191.72</v>
      </c>
      <c r="E55" s="195">
        <v>10263162.374027068</v>
      </c>
      <c r="F55" s="195">
        <v>2094208.6914493588</v>
      </c>
      <c r="G55" s="195">
        <v>29776562.785476424</v>
      </c>
      <c r="H55" s="195">
        <v>3599.08</v>
      </c>
      <c r="I55" s="195">
        <v>17772257.04</v>
      </c>
      <c r="J55" s="195">
        <v>12004305.745476425</v>
      </c>
      <c r="K55" s="195">
        <v>1847173.9815903844</v>
      </c>
      <c r="L55" s="195">
        <v>2004279.321183708</v>
      </c>
      <c r="M55" s="195">
        <v>0</v>
      </c>
      <c r="N55" s="195">
        <v>15855759.048250517</v>
      </c>
      <c r="O55" s="195">
        <v>4513105.228167712</v>
      </c>
      <c r="P55" s="195">
        <v>20368864.276418228</v>
      </c>
      <c r="Q55" s="195">
        <v>156</v>
      </c>
      <c r="R55" s="195">
        <v>40</v>
      </c>
      <c r="S55" s="195">
        <v>252</v>
      </c>
      <c r="T55" s="195">
        <v>128</v>
      </c>
      <c r="U55" s="195">
        <v>136</v>
      </c>
      <c r="V55" s="195">
        <v>2588</v>
      </c>
      <c r="W55" s="195">
        <v>877</v>
      </c>
      <c r="X55" s="195">
        <v>544</v>
      </c>
      <c r="Y55" s="195">
        <v>217</v>
      </c>
      <c r="Z55" s="195">
        <v>3</v>
      </c>
      <c r="AA55" s="195">
        <v>0</v>
      </c>
      <c r="AB55" s="195">
        <v>4834</v>
      </c>
      <c r="AC55" s="195">
        <v>101</v>
      </c>
      <c r="AD55" s="195">
        <v>1638</v>
      </c>
      <c r="AE55" s="195">
        <v>1.8002171385746548</v>
      </c>
      <c r="AF55" s="195">
        <v>10263162.374027068</v>
      </c>
      <c r="AG55" s="195">
        <v>12449125.936059212</v>
      </c>
      <c r="AH55" s="195">
        <v>2861427.0830837246</v>
      </c>
      <c r="AI55" s="195">
        <v>1114892.5749765583</v>
      </c>
      <c r="AJ55" s="195">
        <v>352</v>
      </c>
      <c r="AK55" s="195">
        <v>2030</v>
      </c>
      <c r="AL55" s="195">
        <v>1.3059459207321709</v>
      </c>
      <c r="AM55" s="195">
        <v>101</v>
      </c>
      <c r="AN55" s="195">
        <v>0.020453624949372216</v>
      </c>
      <c r="AO55" s="195">
        <v>0.01648537098111825</v>
      </c>
      <c r="AP55" s="195">
        <v>0</v>
      </c>
      <c r="AQ55" s="195">
        <v>3</v>
      </c>
      <c r="AR55" s="195">
        <v>0</v>
      </c>
      <c r="AS55" s="195">
        <v>3</v>
      </c>
      <c r="AT55" s="195">
        <v>211</v>
      </c>
      <c r="AU55" s="195">
        <v>1501.72</v>
      </c>
      <c r="AV55" s="195">
        <v>3.2882294968436194</v>
      </c>
      <c r="AW55" s="195">
        <v>5.505878580677581</v>
      </c>
      <c r="AX55" s="195">
        <v>228</v>
      </c>
      <c r="AY55" s="195">
        <v>1231</v>
      </c>
      <c r="AZ55" s="195">
        <v>0.1852152721364744</v>
      </c>
      <c r="BA55" s="195">
        <v>0.12042082111295892</v>
      </c>
      <c r="BB55" s="195">
        <v>1.082666</v>
      </c>
      <c r="BC55" s="195">
        <v>1537</v>
      </c>
      <c r="BD55" s="195">
        <v>1551</v>
      </c>
      <c r="BE55" s="195">
        <v>0.9909735654416505</v>
      </c>
      <c r="BF55" s="195">
        <v>0.5764372245895202</v>
      </c>
      <c r="BG55" s="195">
        <v>0</v>
      </c>
      <c r="BH55" s="195">
        <v>0</v>
      </c>
      <c r="BI55" s="195">
        <v>0</v>
      </c>
      <c r="BJ55" s="195">
        <v>-1185.12</v>
      </c>
      <c r="BK55" s="195">
        <v>-20245.8</v>
      </c>
      <c r="BL55" s="195">
        <v>-1382.64</v>
      </c>
      <c r="BM55" s="195">
        <v>-7061.34</v>
      </c>
      <c r="BN55" s="195">
        <v>-197.52</v>
      </c>
      <c r="BO55" s="195">
        <v>323163</v>
      </c>
      <c r="BP55" s="195">
        <v>-180780.0038460936</v>
      </c>
      <c r="BQ55" s="195">
        <v>-422050.86</v>
      </c>
      <c r="BR55" s="195">
        <v>155506.09383029118</v>
      </c>
      <c r="BS55" s="195">
        <v>547362</v>
      </c>
      <c r="BT55" s="195">
        <v>154414</v>
      </c>
      <c r="BU55" s="195">
        <v>415752.7127668068</v>
      </c>
      <c r="BV55" s="195">
        <v>24771.699430695844</v>
      </c>
      <c r="BW55" s="195">
        <v>66604.4829469826</v>
      </c>
      <c r="BX55" s="195">
        <v>225061.96261168466</v>
      </c>
      <c r="BY55" s="195">
        <v>273299.08005427447</v>
      </c>
      <c r="BZ55" s="195">
        <v>416617.9246992255</v>
      </c>
      <c r="CA55" s="195">
        <v>135404.7667914273</v>
      </c>
      <c r="CB55" s="195">
        <v>444.41999999999996</v>
      </c>
      <c r="CC55" s="195">
        <v>38822.141898413305</v>
      </c>
      <c r="CD55" s="195">
        <v>2777224.2850298015</v>
      </c>
      <c r="CE55" s="195">
        <v>2004279.321183708</v>
      </c>
      <c r="CF55" s="195">
        <v>0</v>
      </c>
      <c r="CG55" s="229">
        <v>4513105.228167712</v>
      </c>
      <c r="CH55" s="195">
        <v>-245897</v>
      </c>
      <c r="CI55" s="195">
        <v>44281.05600000001</v>
      </c>
      <c r="CJ55" s="195">
        <v>20122967.276418228</v>
      </c>
      <c r="CL55" s="195">
        <v>5034</v>
      </c>
    </row>
    <row r="56" spans="1:90" ht="9.75">
      <c r="A56" s="195">
        <v>177</v>
      </c>
      <c r="B56" s="195" t="s">
        <v>60</v>
      </c>
      <c r="C56" s="195">
        <v>1957</v>
      </c>
      <c r="D56" s="195">
        <v>7306745.04</v>
      </c>
      <c r="E56" s="195">
        <v>2331866.872720382</v>
      </c>
      <c r="F56" s="195">
        <v>454122.8117267172</v>
      </c>
      <c r="G56" s="195">
        <v>10092734.7244471</v>
      </c>
      <c r="H56" s="195">
        <v>3599.08</v>
      </c>
      <c r="I56" s="195">
        <v>7043399.56</v>
      </c>
      <c r="J56" s="195">
        <v>3049335.1644471</v>
      </c>
      <c r="K56" s="195">
        <v>75483.8307727302</v>
      </c>
      <c r="L56" s="195">
        <v>622996.2945534706</v>
      </c>
      <c r="M56" s="195">
        <v>0</v>
      </c>
      <c r="N56" s="195">
        <v>3747815.2897733003</v>
      </c>
      <c r="O56" s="195">
        <v>911863.8755695245</v>
      </c>
      <c r="P56" s="195">
        <v>4659679.1653428245</v>
      </c>
      <c r="Q56" s="195">
        <v>111</v>
      </c>
      <c r="R56" s="195">
        <v>18</v>
      </c>
      <c r="S56" s="195">
        <v>128</v>
      </c>
      <c r="T56" s="195">
        <v>76</v>
      </c>
      <c r="U56" s="195">
        <v>55</v>
      </c>
      <c r="V56" s="195">
        <v>1016</v>
      </c>
      <c r="W56" s="195">
        <v>304</v>
      </c>
      <c r="X56" s="195">
        <v>175</v>
      </c>
      <c r="Y56" s="195">
        <v>74</v>
      </c>
      <c r="Z56" s="195">
        <v>2</v>
      </c>
      <c r="AA56" s="195">
        <v>0</v>
      </c>
      <c r="AB56" s="195">
        <v>1940</v>
      </c>
      <c r="AC56" s="195">
        <v>15</v>
      </c>
      <c r="AD56" s="195">
        <v>553</v>
      </c>
      <c r="AE56" s="195">
        <v>1.0320665552748856</v>
      </c>
      <c r="AF56" s="195">
        <v>2331866.872720382</v>
      </c>
      <c r="AG56" s="195">
        <v>12837207.10795316</v>
      </c>
      <c r="AH56" s="195">
        <v>3150188.722096157</v>
      </c>
      <c r="AI56" s="195">
        <v>1168407.4185754329</v>
      </c>
      <c r="AJ56" s="195">
        <v>113</v>
      </c>
      <c r="AK56" s="195">
        <v>878</v>
      </c>
      <c r="AL56" s="195">
        <v>0.9693095579983975</v>
      </c>
      <c r="AM56" s="195">
        <v>15</v>
      </c>
      <c r="AN56" s="195">
        <v>0.007664793050587634</v>
      </c>
      <c r="AO56" s="195">
        <v>0.0036965390823336663</v>
      </c>
      <c r="AP56" s="195">
        <v>0</v>
      </c>
      <c r="AQ56" s="195">
        <v>2</v>
      </c>
      <c r="AR56" s="195">
        <v>0</v>
      </c>
      <c r="AS56" s="195">
        <v>0</v>
      </c>
      <c r="AT56" s="195">
        <v>0</v>
      </c>
      <c r="AU56" s="195">
        <v>258.5</v>
      </c>
      <c r="AV56" s="195">
        <v>7.570599613152805</v>
      </c>
      <c r="AW56" s="195">
        <v>2.391434401519456</v>
      </c>
      <c r="AX56" s="195">
        <v>94</v>
      </c>
      <c r="AY56" s="195">
        <v>532</v>
      </c>
      <c r="AZ56" s="195">
        <v>0.17669172932330826</v>
      </c>
      <c r="BA56" s="195">
        <v>0.11189727829979278</v>
      </c>
      <c r="BB56" s="195">
        <v>0</v>
      </c>
      <c r="BC56" s="195">
        <v>758</v>
      </c>
      <c r="BD56" s="195">
        <v>739</v>
      </c>
      <c r="BE56" s="195">
        <v>1.0257104194857916</v>
      </c>
      <c r="BF56" s="195">
        <v>0.6111740786336612</v>
      </c>
      <c r="BG56" s="195">
        <v>0</v>
      </c>
      <c r="BH56" s="195">
        <v>0</v>
      </c>
      <c r="BI56" s="195">
        <v>0</v>
      </c>
      <c r="BJ56" s="195">
        <v>-469.68</v>
      </c>
      <c r="BK56" s="195">
        <v>-8023.699999999999</v>
      </c>
      <c r="BL56" s="195">
        <v>-547.96</v>
      </c>
      <c r="BM56" s="195">
        <v>-2798.5099999999998</v>
      </c>
      <c r="BN56" s="195">
        <v>-78.28</v>
      </c>
      <c r="BO56" s="195">
        <v>74543</v>
      </c>
      <c r="BP56" s="195">
        <v>-85483.46730961582</v>
      </c>
      <c r="BQ56" s="195">
        <v>-167264.79</v>
      </c>
      <c r="BR56" s="195">
        <v>63092.34340299107</v>
      </c>
      <c r="BS56" s="195">
        <v>184962</v>
      </c>
      <c r="BT56" s="195">
        <v>59201</v>
      </c>
      <c r="BU56" s="195">
        <v>142388.02164284655</v>
      </c>
      <c r="BV56" s="195">
        <v>7441.130700675454</v>
      </c>
      <c r="BW56" s="195">
        <v>16358.817618945292</v>
      </c>
      <c r="BX56" s="195">
        <v>62158.934686852546</v>
      </c>
      <c r="BY56" s="195">
        <v>102466.6999239395</v>
      </c>
      <c r="BZ56" s="195">
        <v>189943.87181631447</v>
      </c>
      <c r="CA56" s="195">
        <v>45709.12819189026</v>
      </c>
      <c r="CB56" s="195">
        <v>176.13</v>
      </c>
      <c r="CC56" s="195">
        <v>-5277.876121368623</v>
      </c>
      <c r="CD56" s="195">
        <v>943163.2018630864</v>
      </c>
      <c r="CE56" s="195">
        <v>622996.2945534706</v>
      </c>
      <c r="CF56" s="195">
        <v>0</v>
      </c>
      <c r="CG56" s="229">
        <v>911863.8755695245</v>
      </c>
      <c r="CH56" s="195">
        <v>-420499</v>
      </c>
      <c r="CI56" s="195">
        <v>6511.919999999998</v>
      </c>
      <c r="CJ56" s="195">
        <v>4239180.1653428245</v>
      </c>
      <c r="CL56" s="195">
        <v>1988</v>
      </c>
    </row>
    <row r="57" spans="1:90" ht="9.75">
      <c r="A57" s="195">
        <v>178</v>
      </c>
      <c r="B57" s="195" t="s">
        <v>61</v>
      </c>
      <c r="C57" s="195">
        <v>6421</v>
      </c>
      <c r="D57" s="195">
        <v>23713622.199999996</v>
      </c>
      <c r="E57" s="195">
        <v>11804007.611180838</v>
      </c>
      <c r="F57" s="195">
        <v>1769683.1951580076</v>
      </c>
      <c r="G57" s="195">
        <v>37287313.006338835</v>
      </c>
      <c r="H57" s="195">
        <v>3599.08</v>
      </c>
      <c r="I57" s="195">
        <v>23109692.68</v>
      </c>
      <c r="J57" s="195">
        <v>14177620.326338835</v>
      </c>
      <c r="K57" s="195">
        <v>772952.0575285291</v>
      </c>
      <c r="L57" s="195">
        <v>2038062.616033271</v>
      </c>
      <c r="M57" s="195">
        <v>0</v>
      </c>
      <c r="N57" s="195">
        <v>16988634.999900635</v>
      </c>
      <c r="O57" s="195">
        <v>5099394.684893165</v>
      </c>
      <c r="P57" s="195">
        <v>22088029.6847938</v>
      </c>
      <c r="Q57" s="195">
        <v>279</v>
      </c>
      <c r="R57" s="195">
        <v>39</v>
      </c>
      <c r="S57" s="195">
        <v>342</v>
      </c>
      <c r="T57" s="195">
        <v>193</v>
      </c>
      <c r="U57" s="195">
        <v>204</v>
      </c>
      <c r="V57" s="195">
        <v>3310</v>
      </c>
      <c r="W57" s="195">
        <v>1068</v>
      </c>
      <c r="X57" s="195">
        <v>688</v>
      </c>
      <c r="Y57" s="195">
        <v>298</v>
      </c>
      <c r="Z57" s="195">
        <v>18</v>
      </c>
      <c r="AA57" s="195">
        <v>0</v>
      </c>
      <c r="AB57" s="195">
        <v>6239</v>
      </c>
      <c r="AC57" s="195">
        <v>164</v>
      </c>
      <c r="AD57" s="195">
        <v>2054</v>
      </c>
      <c r="AE57" s="195">
        <v>1.5922878769670272</v>
      </c>
      <c r="AF57" s="195">
        <v>11804007.611180838</v>
      </c>
      <c r="AG57" s="195">
        <v>3084924.8340634834</v>
      </c>
      <c r="AH57" s="195">
        <v>596542.6018699063</v>
      </c>
      <c r="AI57" s="195">
        <v>205140.2337956867</v>
      </c>
      <c r="AJ57" s="195">
        <v>323</v>
      </c>
      <c r="AK57" s="195">
        <v>2791</v>
      </c>
      <c r="AL57" s="195">
        <v>0.8716080917202179</v>
      </c>
      <c r="AM57" s="195">
        <v>164</v>
      </c>
      <c r="AN57" s="195">
        <v>0.02554119296059804</v>
      </c>
      <c r="AO57" s="195">
        <v>0.02157293899234407</v>
      </c>
      <c r="AP57" s="195">
        <v>0</v>
      </c>
      <c r="AQ57" s="195">
        <v>18</v>
      </c>
      <c r="AR57" s="195">
        <v>0</v>
      </c>
      <c r="AS57" s="195">
        <v>0</v>
      </c>
      <c r="AT57" s="195">
        <v>0</v>
      </c>
      <c r="AU57" s="195">
        <v>1162.92</v>
      </c>
      <c r="AV57" s="195">
        <v>5.521446015203109</v>
      </c>
      <c r="AW57" s="195">
        <v>3.2789585020252194</v>
      </c>
      <c r="AX57" s="195">
        <v>222</v>
      </c>
      <c r="AY57" s="195">
        <v>1661</v>
      </c>
      <c r="AZ57" s="195">
        <v>0.1336544250451535</v>
      </c>
      <c r="BA57" s="195">
        <v>0.06885997402163803</v>
      </c>
      <c r="BB57" s="195">
        <v>0.4344</v>
      </c>
      <c r="BC57" s="195">
        <v>2151</v>
      </c>
      <c r="BD57" s="195">
        <v>2415</v>
      </c>
      <c r="BE57" s="195">
        <v>0.8906832298136645</v>
      </c>
      <c r="BF57" s="195">
        <v>0.47614688896153423</v>
      </c>
      <c r="BG57" s="195">
        <v>0</v>
      </c>
      <c r="BH57" s="195">
        <v>0</v>
      </c>
      <c r="BI57" s="195">
        <v>0</v>
      </c>
      <c r="BJ57" s="195">
        <v>-1541.04</v>
      </c>
      <c r="BK57" s="195">
        <v>-26326.1</v>
      </c>
      <c r="BL57" s="195">
        <v>-1797.88</v>
      </c>
      <c r="BM57" s="195">
        <v>-9182.029999999999</v>
      </c>
      <c r="BN57" s="195">
        <v>-256.84000000000003</v>
      </c>
      <c r="BO57" s="195">
        <v>-95379</v>
      </c>
      <c r="BP57" s="195">
        <v>-151313.96024619817</v>
      </c>
      <c r="BQ57" s="195">
        <v>-548802.87</v>
      </c>
      <c r="BR57" s="195">
        <v>90682.62796044722</v>
      </c>
      <c r="BS57" s="195">
        <v>705473</v>
      </c>
      <c r="BT57" s="195">
        <v>224298</v>
      </c>
      <c r="BU57" s="195">
        <v>573341.1841903866</v>
      </c>
      <c r="BV57" s="195">
        <v>29992.922592651285</v>
      </c>
      <c r="BW57" s="195">
        <v>63985.8973245744</v>
      </c>
      <c r="BX57" s="195">
        <v>254616.91607701505</v>
      </c>
      <c r="BY57" s="195">
        <v>373516.89299610566</v>
      </c>
      <c r="BZ57" s="195">
        <v>589182.0301147826</v>
      </c>
      <c r="CA57" s="195">
        <v>195151.42496183366</v>
      </c>
      <c r="CB57" s="195">
        <v>577.89</v>
      </c>
      <c r="CC57" s="195">
        <v>-46056.889938327506</v>
      </c>
      <c r="CD57" s="195">
        <v>2959382.896279469</v>
      </c>
      <c r="CE57" s="195">
        <v>2038062.616033271</v>
      </c>
      <c r="CF57" s="195">
        <v>0</v>
      </c>
      <c r="CG57" s="229">
        <v>5099394.684893165</v>
      </c>
      <c r="CH57" s="195">
        <v>-512564</v>
      </c>
      <c r="CI57" s="195">
        <v>13648.984320000018</v>
      </c>
      <c r="CJ57" s="195">
        <v>21575465.6847938</v>
      </c>
      <c r="CL57" s="195">
        <v>6548</v>
      </c>
    </row>
    <row r="58" spans="1:90" ht="9.75">
      <c r="A58" s="195">
        <v>179</v>
      </c>
      <c r="B58" s="195" t="s">
        <v>62</v>
      </c>
      <c r="C58" s="195">
        <v>138850</v>
      </c>
      <c r="D58" s="195">
        <v>438293268.93000007</v>
      </c>
      <c r="E58" s="195">
        <v>154916042.48555565</v>
      </c>
      <c r="F58" s="195">
        <v>30343093.05842025</v>
      </c>
      <c r="G58" s="195">
        <v>623552404.473976</v>
      </c>
      <c r="H58" s="195">
        <v>3599.08</v>
      </c>
      <c r="I58" s="195">
        <v>499732258</v>
      </c>
      <c r="J58" s="195">
        <v>123820146.47397602</v>
      </c>
      <c r="K58" s="195">
        <v>5795671.219718753</v>
      </c>
      <c r="L58" s="195">
        <v>20325445.300582387</v>
      </c>
      <c r="M58" s="195">
        <v>0</v>
      </c>
      <c r="N58" s="195">
        <v>149941262.99427715</v>
      </c>
      <c r="O58" s="195">
        <v>45356083.63888801</v>
      </c>
      <c r="P58" s="195">
        <v>195297346.63316515</v>
      </c>
      <c r="Q58" s="195">
        <v>9042</v>
      </c>
      <c r="R58" s="195">
        <v>1554</v>
      </c>
      <c r="S58" s="195">
        <v>8922</v>
      </c>
      <c r="T58" s="195">
        <v>4019</v>
      </c>
      <c r="U58" s="195">
        <v>4260</v>
      </c>
      <c r="V58" s="195">
        <v>86978</v>
      </c>
      <c r="W58" s="195">
        <v>13846</v>
      </c>
      <c r="X58" s="195">
        <v>7364</v>
      </c>
      <c r="Y58" s="195">
        <v>2865</v>
      </c>
      <c r="Z58" s="195">
        <v>304</v>
      </c>
      <c r="AA58" s="195">
        <v>12</v>
      </c>
      <c r="AB58" s="195">
        <v>131958</v>
      </c>
      <c r="AC58" s="195">
        <v>6576</v>
      </c>
      <c r="AD58" s="195">
        <v>24075</v>
      </c>
      <c r="AE58" s="195">
        <v>0.9663741125039204</v>
      </c>
      <c r="AF58" s="195">
        <v>154916042.48555565</v>
      </c>
      <c r="AG58" s="195">
        <v>13210189.259282188</v>
      </c>
      <c r="AH58" s="195">
        <v>4799171.646812079</v>
      </c>
      <c r="AI58" s="195">
        <v>1025701.1689784334</v>
      </c>
      <c r="AJ58" s="195">
        <v>11499</v>
      </c>
      <c r="AK58" s="195">
        <v>67420</v>
      </c>
      <c r="AL58" s="195">
        <v>1.2845466870362114</v>
      </c>
      <c r="AM58" s="195">
        <v>6576</v>
      </c>
      <c r="AN58" s="195">
        <v>0.047360460929060134</v>
      </c>
      <c r="AO58" s="195">
        <v>0.043392206960806166</v>
      </c>
      <c r="AP58" s="195">
        <v>0</v>
      </c>
      <c r="AQ58" s="195">
        <v>304</v>
      </c>
      <c r="AR58" s="195">
        <v>12</v>
      </c>
      <c r="AS58" s="195">
        <v>3</v>
      </c>
      <c r="AT58" s="195">
        <v>481</v>
      </c>
      <c r="AU58" s="195">
        <v>1170.95</v>
      </c>
      <c r="AV58" s="195">
        <v>118.57893163670524</v>
      </c>
      <c r="AW58" s="195">
        <v>0.15267967171850752</v>
      </c>
      <c r="AX58" s="195">
        <v>4071</v>
      </c>
      <c r="AY58" s="195">
        <v>42804</v>
      </c>
      <c r="AZ58" s="195">
        <v>0.09510793383795907</v>
      </c>
      <c r="BA58" s="195">
        <v>0.030313482814443585</v>
      </c>
      <c r="BB58" s="195">
        <v>0</v>
      </c>
      <c r="BC58" s="195">
        <v>60223</v>
      </c>
      <c r="BD58" s="195">
        <v>55973</v>
      </c>
      <c r="BE58" s="195">
        <v>1.075929465992532</v>
      </c>
      <c r="BF58" s="195">
        <v>0.6613931251404017</v>
      </c>
      <c r="BG58" s="195">
        <v>0</v>
      </c>
      <c r="BH58" s="195">
        <v>12</v>
      </c>
      <c r="BI58" s="195">
        <v>0</v>
      </c>
      <c r="BJ58" s="195">
        <v>-33324</v>
      </c>
      <c r="BK58" s="195">
        <v>-569285</v>
      </c>
      <c r="BL58" s="195">
        <v>-38878.00000000001</v>
      </c>
      <c r="BM58" s="195">
        <v>-198555.5</v>
      </c>
      <c r="BN58" s="195">
        <v>-5554</v>
      </c>
      <c r="BO58" s="195">
        <v>802550</v>
      </c>
      <c r="BP58" s="195">
        <v>-9618049.995027937</v>
      </c>
      <c r="BQ58" s="195">
        <v>-11867509.5</v>
      </c>
      <c r="BR58" s="195">
        <v>1194022.427228272</v>
      </c>
      <c r="BS58" s="195">
        <v>8785583</v>
      </c>
      <c r="BT58" s="195">
        <v>3161859</v>
      </c>
      <c r="BU58" s="195">
        <v>7430869.090428259</v>
      </c>
      <c r="BV58" s="195">
        <v>300591.73226042686</v>
      </c>
      <c r="BW58" s="195">
        <v>289311.7897391442</v>
      </c>
      <c r="BX58" s="195">
        <v>3241992.4344182685</v>
      </c>
      <c r="BY58" s="195">
        <v>6842359.596594489</v>
      </c>
      <c r="BZ58" s="195">
        <v>9234603.101677883</v>
      </c>
      <c r="CA58" s="195">
        <v>3555495.819735662</v>
      </c>
      <c r="CB58" s="195">
        <v>12496.5</v>
      </c>
      <c r="CC58" s="195">
        <v>1742652.803527923</v>
      </c>
      <c r="CD58" s="195">
        <v>46594387.29561032</v>
      </c>
      <c r="CE58" s="195">
        <v>20325445.300582387</v>
      </c>
      <c r="CF58" s="195">
        <v>0</v>
      </c>
      <c r="CG58" s="229">
        <v>45356083.63888801</v>
      </c>
      <c r="CH58" s="195">
        <v>-21872815</v>
      </c>
      <c r="CI58" s="195">
        <v>-9132131.669472001</v>
      </c>
      <c r="CJ58" s="195">
        <v>173424531.63316515</v>
      </c>
      <c r="CL58" s="195">
        <v>137368</v>
      </c>
    </row>
    <row r="59" spans="1:90" ht="9.75">
      <c r="A59" s="195">
        <v>181</v>
      </c>
      <c r="B59" s="195" t="s">
        <v>63</v>
      </c>
      <c r="C59" s="195">
        <v>1915</v>
      </c>
      <c r="D59" s="195">
        <v>7409430.470000001</v>
      </c>
      <c r="E59" s="195">
        <v>2234638.637993085</v>
      </c>
      <c r="F59" s="195">
        <v>412338.3814519546</v>
      </c>
      <c r="G59" s="195">
        <v>10056407.48944504</v>
      </c>
      <c r="H59" s="195">
        <v>3599.08</v>
      </c>
      <c r="I59" s="195">
        <v>6892238.2</v>
      </c>
      <c r="J59" s="195">
        <v>3164169.28944504</v>
      </c>
      <c r="K59" s="195">
        <v>29721.076679413436</v>
      </c>
      <c r="L59" s="195">
        <v>806539.9616691272</v>
      </c>
      <c r="M59" s="195">
        <v>0</v>
      </c>
      <c r="N59" s="195">
        <v>4000430.3277935805</v>
      </c>
      <c r="O59" s="195">
        <v>1972858.5255739535</v>
      </c>
      <c r="P59" s="195">
        <v>5973288.853367534</v>
      </c>
      <c r="Q59" s="195">
        <v>112</v>
      </c>
      <c r="R59" s="195">
        <v>20</v>
      </c>
      <c r="S59" s="195">
        <v>109</v>
      </c>
      <c r="T59" s="195">
        <v>60</v>
      </c>
      <c r="U59" s="195">
        <v>78</v>
      </c>
      <c r="V59" s="195">
        <v>991</v>
      </c>
      <c r="W59" s="195">
        <v>280</v>
      </c>
      <c r="X59" s="195">
        <v>168</v>
      </c>
      <c r="Y59" s="195">
        <v>97</v>
      </c>
      <c r="Z59" s="195">
        <v>4</v>
      </c>
      <c r="AA59" s="195">
        <v>0</v>
      </c>
      <c r="AB59" s="195">
        <v>1875</v>
      </c>
      <c r="AC59" s="195">
        <v>36</v>
      </c>
      <c r="AD59" s="195">
        <v>545</v>
      </c>
      <c r="AE59" s="195">
        <v>1.0107256865472007</v>
      </c>
      <c r="AF59" s="195">
        <v>2234638.637993085</v>
      </c>
      <c r="AG59" s="195">
        <v>185998689.00482264</v>
      </c>
      <c r="AH59" s="195">
        <v>42688344.05564678</v>
      </c>
      <c r="AI59" s="195">
        <v>21530805.407947287</v>
      </c>
      <c r="AJ59" s="195">
        <v>83</v>
      </c>
      <c r="AK59" s="195">
        <v>834</v>
      </c>
      <c r="AL59" s="195">
        <v>0.7495327426155558</v>
      </c>
      <c r="AM59" s="195">
        <v>36</v>
      </c>
      <c r="AN59" s="195">
        <v>0.018798955613577025</v>
      </c>
      <c r="AO59" s="195">
        <v>0.014830701645323057</v>
      </c>
      <c r="AP59" s="195">
        <v>0</v>
      </c>
      <c r="AQ59" s="195">
        <v>4</v>
      </c>
      <c r="AR59" s="195">
        <v>0</v>
      </c>
      <c r="AS59" s="195">
        <v>0</v>
      </c>
      <c r="AT59" s="195">
        <v>0</v>
      </c>
      <c r="AU59" s="195">
        <v>214.35</v>
      </c>
      <c r="AV59" s="195">
        <v>8.933986470725449</v>
      </c>
      <c r="AW59" s="195">
        <v>2.02648531138344</v>
      </c>
      <c r="AX59" s="195">
        <v>82</v>
      </c>
      <c r="AY59" s="195">
        <v>495</v>
      </c>
      <c r="AZ59" s="195">
        <v>0.16565656565656567</v>
      </c>
      <c r="BA59" s="195">
        <v>0.10086211463305018</v>
      </c>
      <c r="BB59" s="195">
        <v>0</v>
      </c>
      <c r="BC59" s="195">
        <v>461</v>
      </c>
      <c r="BD59" s="195">
        <v>698</v>
      </c>
      <c r="BE59" s="195">
        <v>0.660458452722063</v>
      </c>
      <c r="BF59" s="195">
        <v>0.24592211186993274</v>
      </c>
      <c r="BG59" s="195">
        <v>0</v>
      </c>
      <c r="BH59" s="195">
        <v>0</v>
      </c>
      <c r="BI59" s="195">
        <v>0</v>
      </c>
      <c r="BJ59" s="195">
        <v>-459.59999999999997</v>
      </c>
      <c r="BK59" s="195">
        <v>-7851.499999999999</v>
      </c>
      <c r="BL59" s="195">
        <v>-536.2</v>
      </c>
      <c r="BM59" s="195">
        <v>-2738.45</v>
      </c>
      <c r="BN59" s="195">
        <v>-76.60000000000001</v>
      </c>
      <c r="BO59" s="195">
        <v>110216</v>
      </c>
      <c r="BP59" s="195">
        <v>-11658.632465752971</v>
      </c>
      <c r="BQ59" s="195">
        <v>-163675.05</v>
      </c>
      <c r="BR59" s="195">
        <v>3841.2930621225387</v>
      </c>
      <c r="BS59" s="195">
        <v>217242</v>
      </c>
      <c r="BT59" s="195">
        <v>62326</v>
      </c>
      <c r="BU59" s="195">
        <v>163679.80649145006</v>
      </c>
      <c r="BV59" s="195">
        <v>9322.772986339844</v>
      </c>
      <c r="BW59" s="195">
        <v>20546.144547529064</v>
      </c>
      <c r="BX59" s="195">
        <v>83560.39822784677</v>
      </c>
      <c r="BY59" s="195">
        <v>128322.02545125858</v>
      </c>
      <c r="BZ59" s="195">
        <v>196867.21888913724</v>
      </c>
      <c r="CA59" s="195">
        <v>55474.804142205925</v>
      </c>
      <c r="CB59" s="195">
        <v>172.35</v>
      </c>
      <c r="CC59" s="195">
        <v>-3725.4196630100014</v>
      </c>
      <c r="CD59" s="195">
        <v>1047845.3941348802</v>
      </c>
      <c r="CE59" s="195">
        <v>806539.9616691272</v>
      </c>
      <c r="CF59" s="195">
        <v>0</v>
      </c>
      <c r="CG59" s="229">
        <v>1972858.5255739535</v>
      </c>
      <c r="CH59" s="195">
        <v>-438025</v>
      </c>
      <c r="CI59" s="195">
        <v>-66421.584</v>
      </c>
      <c r="CJ59" s="195">
        <v>5535263.853367534</v>
      </c>
      <c r="CL59" s="195">
        <v>1948</v>
      </c>
    </row>
    <row r="60" spans="1:90" ht="9.75">
      <c r="A60" s="195">
        <v>182</v>
      </c>
      <c r="B60" s="195" t="s">
        <v>64</v>
      </c>
      <c r="C60" s="195">
        <v>21259</v>
      </c>
      <c r="D60" s="195">
        <v>75859835.19999999</v>
      </c>
      <c r="E60" s="195">
        <v>32404141.108227313</v>
      </c>
      <c r="F60" s="195">
        <v>4569602.728989858</v>
      </c>
      <c r="G60" s="195">
        <v>112833579.03721716</v>
      </c>
      <c r="H60" s="195">
        <v>3599.08</v>
      </c>
      <c r="I60" s="195">
        <v>76512841.72</v>
      </c>
      <c r="J60" s="195">
        <v>36320737.31721716</v>
      </c>
      <c r="K60" s="195">
        <v>810469.5648211087</v>
      </c>
      <c r="L60" s="195">
        <v>4271326.5745500475</v>
      </c>
      <c r="M60" s="195">
        <v>0</v>
      </c>
      <c r="N60" s="195">
        <v>41402533.45658831</v>
      </c>
      <c r="O60" s="195">
        <v>2629096.625108576</v>
      </c>
      <c r="P60" s="195">
        <v>44031630.08169689</v>
      </c>
      <c r="Q60" s="195">
        <v>1030</v>
      </c>
      <c r="R60" s="195">
        <v>208</v>
      </c>
      <c r="S60" s="195">
        <v>1244</v>
      </c>
      <c r="T60" s="195">
        <v>691</v>
      </c>
      <c r="U60" s="195">
        <v>753</v>
      </c>
      <c r="V60" s="195">
        <v>11284</v>
      </c>
      <c r="W60" s="195">
        <v>3313</v>
      </c>
      <c r="X60" s="195">
        <v>1965</v>
      </c>
      <c r="Y60" s="195">
        <v>771</v>
      </c>
      <c r="Z60" s="195">
        <v>33</v>
      </c>
      <c r="AA60" s="195">
        <v>1</v>
      </c>
      <c r="AB60" s="195">
        <v>20831</v>
      </c>
      <c r="AC60" s="195">
        <v>394</v>
      </c>
      <c r="AD60" s="195">
        <v>6049</v>
      </c>
      <c r="AE60" s="195">
        <v>1.3202387041737746</v>
      </c>
      <c r="AF60" s="195">
        <v>32404141.108227313</v>
      </c>
      <c r="AG60" s="195">
        <v>2955707.6143055055</v>
      </c>
      <c r="AH60" s="195">
        <v>700092.2539151382</v>
      </c>
      <c r="AI60" s="195">
        <v>222978.51499531162</v>
      </c>
      <c r="AJ60" s="195">
        <v>1643</v>
      </c>
      <c r="AK60" s="195">
        <v>9586</v>
      </c>
      <c r="AL60" s="195">
        <v>1.2908587007682848</v>
      </c>
      <c r="AM60" s="195">
        <v>394</v>
      </c>
      <c r="AN60" s="195">
        <v>0.018533327061479844</v>
      </c>
      <c r="AO60" s="195">
        <v>0.014565073093225876</v>
      </c>
      <c r="AP60" s="195">
        <v>0</v>
      </c>
      <c r="AQ60" s="195">
        <v>33</v>
      </c>
      <c r="AR60" s="195">
        <v>1</v>
      </c>
      <c r="AS60" s="195">
        <v>0</v>
      </c>
      <c r="AT60" s="195">
        <v>0</v>
      </c>
      <c r="AU60" s="195">
        <v>1571.38</v>
      </c>
      <c r="AV60" s="195">
        <v>13.528872710611054</v>
      </c>
      <c r="AW60" s="195">
        <v>1.3382188407186055</v>
      </c>
      <c r="AX60" s="195">
        <v>670</v>
      </c>
      <c r="AY60" s="195">
        <v>6011</v>
      </c>
      <c r="AZ60" s="195">
        <v>0.11146231908168358</v>
      </c>
      <c r="BA60" s="195">
        <v>0.0466678680581681</v>
      </c>
      <c r="BB60" s="195">
        <v>0</v>
      </c>
      <c r="BC60" s="195">
        <v>7769</v>
      </c>
      <c r="BD60" s="195">
        <v>7627</v>
      </c>
      <c r="BE60" s="195">
        <v>1.0186180673921594</v>
      </c>
      <c r="BF60" s="195">
        <v>0.6040817265400291</v>
      </c>
      <c r="BG60" s="195">
        <v>0</v>
      </c>
      <c r="BH60" s="195">
        <v>1</v>
      </c>
      <c r="BI60" s="195">
        <v>0</v>
      </c>
      <c r="BJ60" s="195">
        <v>-5102.16</v>
      </c>
      <c r="BK60" s="195">
        <v>-87161.9</v>
      </c>
      <c r="BL60" s="195">
        <v>-5952.52</v>
      </c>
      <c r="BM60" s="195">
        <v>-30400.37</v>
      </c>
      <c r="BN60" s="195">
        <v>-850.36</v>
      </c>
      <c r="BO60" s="195">
        <v>679529</v>
      </c>
      <c r="BP60" s="195">
        <v>-916621.5239076568</v>
      </c>
      <c r="BQ60" s="195">
        <v>-1817006.73</v>
      </c>
      <c r="BR60" s="195">
        <v>-265582.5474530235</v>
      </c>
      <c r="BS60" s="195">
        <v>1709403</v>
      </c>
      <c r="BT60" s="195">
        <v>519708</v>
      </c>
      <c r="BU60" s="195">
        <v>1219725.933246363</v>
      </c>
      <c r="BV60" s="195">
        <v>52030.81360531352</v>
      </c>
      <c r="BW60" s="195">
        <v>106519.75003969</v>
      </c>
      <c r="BX60" s="195">
        <v>662484.2833680044</v>
      </c>
      <c r="BY60" s="195">
        <v>949791.640446603</v>
      </c>
      <c r="BZ60" s="195">
        <v>1573152.60032277</v>
      </c>
      <c r="CA60" s="195">
        <v>463806.8679394927</v>
      </c>
      <c r="CB60" s="195">
        <v>1913.31</v>
      </c>
      <c r="CC60" s="195">
        <v>64844.726942492125</v>
      </c>
      <c r="CD60" s="195">
        <v>7737327.378457705</v>
      </c>
      <c r="CE60" s="195">
        <v>4271326.5745500475</v>
      </c>
      <c r="CF60" s="195">
        <v>0</v>
      </c>
      <c r="CG60" s="229">
        <v>2629096.625108576</v>
      </c>
      <c r="CH60" s="195">
        <v>-1828215</v>
      </c>
      <c r="CI60" s="195">
        <v>-89981.71055999992</v>
      </c>
      <c r="CJ60" s="195">
        <v>42203415.08169689</v>
      </c>
      <c r="CL60" s="195">
        <v>21542</v>
      </c>
    </row>
    <row r="61" spans="1:90" ht="9.75">
      <c r="A61" s="195">
        <v>186</v>
      </c>
      <c r="B61" s="195" t="s">
        <v>65</v>
      </c>
      <c r="C61" s="195">
        <v>41529</v>
      </c>
      <c r="D61" s="195">
        <v>131648503.35999998</v>
      </c>
      <c r="E61" s="195">
        <v>40848888.89475386</v>
      </c>
      <c r="F61" s="195">
        <v>8126078.336996639</v>
      </c>
      <c r="G61" s="195">
        <v>180623470.59175047</v>
      </c>
      <c r="H61" s="195">
        <v>3599.08</v>
      </c>
      <c r="I61" s="195">
        <v>149466193.32</v>
      </c>
      <c r="J61" s="195">
        <v>31157277.27175048</v>
      </c>
      <c r="K61" s="195">
        <v>593189.4530621018</v>
      </c>
      <c r="L61" s="195">
        <v>1657047.0045949947</v>
      </c>
      <c r="M61" s="195">
        <v>0</v>
      </c>
      <c r="N61" s="195">
        <v>33407513.72940758</v>
      </c>
      <c r="O61" s="195">
        <v>-5426595.668831927</v>
      </c>
      <c r="P61" s="195">
        <v>27980918.060575653</v>
      </c>
      <c r="Q61" s="195">
        <v>2922</v>
      </c>
      <c r="R61" s="195">
        <v>494</v>
      </c>
      <c r="S61" s="195">
        <v>2956</v>
      </c>
      <c r="T61" s="195">
        <v>1349</v>
      </c>
      <c r="U61" s="195">
        <v>1495</v>
      </c>
      <c r="V61" s="195">
        <v>25369</v>
      </c>
      <c r="W61" s="195">
        <v>4406</v>
      </c>
      <c r="X61" s="195">
        <v>1928</v>
      </c>
      <c r="Y61" s="195">
        <v>610</v>
      </c>
      <c r="Z61" s="195">
        <v>403</v>
      </c>
      <c r="AA61" s="195">
        <v>2</v>
      </c>
      <c r="AB61" s="195">
        <v>39019</v>
      </c>
      <c r="AC61" s="195">
        <v>2105</v>
      </c>
      <c r="AD61" s="195">
        <v>6944</v>
      </c>
      <c r="AE61" s="195">
        <v>0.8519685279795225</v>
      </c>
      <c r="AF61" s="195">
        <v>40848888.89475386</v>
      </c>
      <c r="AG61" s="195">
        <v>37324217.166129485</v>
      </c>
      <c r="AH61" s="195">
        <v>11795754.459292466</v>
      </c>
      <c r="AI61" s="195">
        <v>3665766.7865229235</v>
      </c>
      <c r="AJ61" s="195">
        <v>2273</v>
      </c>
      <c r="AK61" s="195">
        <v>21230</v>
      </c>
      <c r="AL61" s="195">
        <v>0.8063582045110875</v>
      </c>
      <c r="AM61" s="195">
        <v>2105</v>
      </c>
      <c r="AN61" s="195">
        <v>0.05068747140552385</v>
      </c>
      <c r="AO61" s="195">
        <v>0.04671921743726988</v>
      </c>
      <c r="AP61" s="195">
        <v>0</v>
      </c>
      <c r="AQ61" s="195">
        <v>403</v>
      </c>
      <c r="AR61" s="195">
        <v>2</v>
      </c>
      <c r="AS61" s="195">
        <v>0</v>
      </c>
      <c r="AT61" s="195">
        <v>0</v>
      </c>
      <c r="AU61" s="195">
        <v>37.54</v>
      </c>
      <c r="AV61" s="195">
        <v>1106.259989344699</v>
      </c>
      <c r="AW61" s="195">
        <v>0.01636558542241764</v>
      </c>
      <c r="AX61" s="195">
        <v>2054</v>
      </c>
      <c r="AY61" s="195">
        <v>14152</v>
      </c>
      <c r="AZ61" s="195">
        <v>0.14513849632560769</v>
      </c>
      <c r="BA61" s="195">
        <v>0.0803440453020922</v>
      </c>
      <c r="BB61" s="195">
        <v>0</v>
      </c>
      <c r="BC61" s="195">
        <v>12238</v>
      </c>
      <c r="BD61" s="195">
        <v>19096</v>
      </c>
      <c r="BE61" s="195">
        <v>0.6408671973188103</v>
      </c>
      <c r="BF61" s="195">
        <v>0.22633085646667994</v>
      </c>
      <c r="BG61" s="195">
        <v>0</v>
      </c>
      <c r="BH61" s="195">
        <v>2</v>
      </c>
      <c r="BI61" s="195">
        <v>0</v>
      </c>
      <c r="BJ61" s="195">
        <v>-9966.96</v>
      </c>
      <c r="BK61" s="195">
        <v>-170268.9</v>
      </c>
      <c r="BL61" s="195">
        <v>-11628.12</v>
      </c>
      <c r="BM61" s="195">
        <v>-59386.469999999994</v>
      </c>
      <c r="BN61" s="195">
        <v>-1661.16</v>
      </c>
      <c r="BO61" s="195">
        <v>-411492</v>
      </c>
      <c r="BP61" s="195">
        <v>-3546579.1833050856</v>
      </c>
      <c r="BQ61" s="195">
        <v>-3549483.63</v>
      </c>
      <c r="BR61" s="195">
        <v>6565.417614400387</v>
      </c>
      <c r="BS61" s="195">
        <v>2359895</v>
      </c>
      <c r="BT61" s="195">
        <v>788024</v>
      </c>
      <c r="BU61" s="195">
        <v>1560793.0796292792</v>
      </c>
      <c r="BV61" s="195">
        <v>16432.02133447396</v>
      </c>
      <c r="BW61" s="195">
        <v>-52180.45663947103</v>
      </c>
      <c r="BX61" s="195">
        <v>532891.3765182814</v>
      </c>
      <c r="BY61" s="195">
        <v>1745645.3373874046</v>
      </c>
      <c r="BZ61" s="195">
        <v>2615186.796961021</v>
      </c>
      <c r="CA61" s="195">
        <v>832380.7624925362</v>
      </c>
      <c r="CB61" s="195">
        <v>3737.6099999999997</v>
      </c>
      <c r="CC61" s="195">
        <v>185904.92260215647</v>
      </c>
      <c r="CD61" s="195">
        <v>10183783.867900081</v>
      </c>
      <c r="CE61" s="195">
        <v>1657047.0045949947</v>
      </c>
      <c r="CF61" s="195">
        <v>0</v>
      </c>
      <c r="CG61" s="229">
        <v>-5426595.668831927</v>
      </c>
      <c r="CH61" s="195">
        <v>-582385</v>
      </c>
      <c r="CI61" s="195">
        <v>-1030654.60224</v>
      </c>
      <c r="CJ61" s="195">
        <v>27398533.060575653</v>
      </c>
      <c r="CL61" s="195">
        <v>40900</v>
      </c>
    </row>
    <row r="62" spans="1:90" ht="9.75">
      <c r="A62" s="195">
        <v>202</v>
      </c>
      <c r="B62" s="195" t="s">
        <v>66</v>
      </c>
      <c r="C62" s="195">
        <v>32738</v>
      </c>
      <c r="D62" s="195">
        <v>113922434.18</v>
      </c>
      <c r="E62" s="195">
        <v>29953018.310131937</v>
      </c>
      <c r="F62" s="195">
        <v>5387300.799534888</v>
      </c>
      <c r="G62" s="195">
        <v>149262753.28966683</v>
      </c>
      <c r="H62" s="195">
        <v>3599.08</v>
      </c>
      <c r="I62" s="195">
        <v>117826681.03999999</v>
      </c>
      <c r="J62" s="195">
        <v>31436072.24966684</v>
      </c>
      <c r="K62" s="195">
        <v>465238.0105060685</v>
      </c>
      <c r="L62" s="195">
        <v>1763046.3741257405</v>
      </c>
      <c r="M62" s="195">
        <v>0</v>
      </c>
      <c r="N62" s="195">
        <v>33664356.634298645</v>
      </c>
      <c r="O62" s="195">
        <v>-3339643.903589024</v>
      </c>
      <c r="P62" s="195">
        <v>30324712.73070962</v>
      </c>
      <c r="Q62" s="195">
        <v>2377</v>
      </c>
      <c r="R62" s="195">
        <v>478</v>
      </c>
      <c r="S62" s="195">
        <v>2609</v>
      </c>
      <c r="T62" s="195">
        <v>1193</v>
      </c>
      <c r="U62" s="195">
        <v>1224</v>
      </c>
      <c r="V62" s="195">
        <v>18358</v>
      </c>
      <c r="W62" s="195">
        <v>3897</v>
      </c>
      <c r="X62" s="195">
        <v>1955</v>
      </c>
      <c r="Y62" s="195">
        <v>647</v>
      </c>
      <c r="Z62" s="195">
        <v>1424</v>
      </c>
      <c r="AA62" s="195">
        <v>0</v>
      </c>
      <c r="AB62" s="195">
        <v>29934</v>
      </c>
      <c r="AC62" s="195">
        <v>1380</v>
      </c>
      <c r="AD62" s="195">
        <v>6499</v>
      </c>
      <c r="AE62" s="195">
        <v>0.7924707204744788</v>
      </c>
      <c r="AF62" s="195">
        <v>29953018.310131937</v>
      </c>
      <c r="AG62" s="195">
        <v>50291137.08532524</v>
      </c>
      <c r="AH62" s="195">
        <v>8994253.341022091</v>
      </c>
      <c r="AI62" s="195">
        <v>5850956.233476977</v>
      </c>
      <c r="AJ62" s="195">
        <v>1519</v>
      </c>
      <c r="AK62" s="195">
        <v>15533</v>
      </c>
      <c r="AL62" s="195">
        <v>0.7365139875938801</v>
      </c>
      <c r="AM62" s="195">
        <v>1380</v>
      </c>
      <c r="AN62" s="195">
        <v>0.04215284989919971</v>
      </c>
      <c r="AO62" s="195">
        <v>0.03818459593094574</v>
      </c>
      <c r="AP62" s="195">
        <v>0</v>
      </c>
      <c r="AQ62" s="195">
        <v>1424</v>
      </c>
      <c r="AR62" s="195">
        <v>0</v>
      </c>
      <c r="AS62" s="195">
        <v>3</v>
      </c>
      <c r="AT62" s="195">
        <v>252</v>
      </c>
      <c r="AU62" s="195">
        <v>150.43</v>
      </c>
      <c r="AV62" s="195">
        <v>217.6294622083361</v>
      </c>
      <c r="AW62" s="195">
        <v>0.08318998802511411</v>
      </c>
      <c r="AX62" s="195">
        <v>1273</v>
      </c>
      <c r="AY62" s="195">
        <v>11330</v>
      </c>
      <c r="AZ62" s="195">
        <v>0.11235657546337158</v>
      </c>
      <c r="BA62" s="195">
        <v>0.04756212443985609</v>
      </c>
      <c r="BB62" s="195">
        <v>0</v>
      </c>
      <c r="BC62" s="195">
        <v>8940</v>
      </c>
      <c r="BD62" s="195">
        <v>13975</v>
      </c>
      <c r="BE62" s="195">
        <v>0.6397137745974956</v>
      </c>
      <c r="BF62" s="195">
        <v>0.22517743374536525</v>
      </c>
      <c r="BG62" s="195">
        <v>0</v>
      </c>
      <c r="BH62" s="195">
        <v>0</v>
      </c>
      <c r="BI62" s="195">
        <v>0</v>
      </c>
      <c r="BJ62" s="195">
        <v>-7857.12</v>
      </c>
      <c r="BK62" s="195">
        <v>-134225.8</v>
      </c>
      <c r="BL62" s="195">
        <v>-9166.640000000001</v>
      </c>
      <c r="BM62" s="195">
        <v>-46815.34</v>
      </c>
      <c r="BN62" s="195">
        <v>-1309.52</v>
      </c>
      <c r="BO62" s="195">
        <v>-258828</v>
      </c>
      <c r="BP62" s="195">
        <v>-1021552.2038389483</v>
      </c>
      <c r="BQ62" s="195">
        <v>-2798116.86</v>
      </c>
      <c r="BR62" s="195">
        <v>-589213.1656560749</v>
      </c>
      <c r="BS62" s="195">
        <v>1895488</v>
      </c>
      <c r="BT62" s="195">
        <v>618556</v>
      </c>
      <c r="BU62" s="195">
        <v>1109986.7560428085</v>
      </c>
      <c r="BV62" s="195">
        <v>-1846.6552465841792</v>
      </c>
      <c r="BW62" s="195">
        <v>-517236.3332715238</v>
      </c>
      <c r="BX62" s="195">
        <v>530666.280176738</v>
      </c>
      <c r="BY62" s="195">
        <v>1161563.2820562536</v>
      </c>
      <c r="BZ62" s="195">
        <v>2246161.297196478</v>
      </c>
      <c r="CA62" s="195">
        <v>554637.8307877718</v>
      </c>
      <c r="CB62" s="195">
        <v>2946.42</v>
      </c>
      <c r="CC62" s="195">
        <v>-42342.1741211786</v>
      </c>
      <c r="CD62" s="195">
        <v>6710539.537964689</v>
      </c>
      <c r="CE62" s="195">
        <v>1763046.3741257405</v>
      </c>
      <c r="CF62" s="195">
        <v>0</v>
      </c>
      <c r="CG62" s="229">
        <v>-3339643.903589024</v>
      </c>
      <c r="CH62" s="195">
        <v>-2451229</v>
      </c>
      <c r="CI62" s="195">
        <v>-1786764.0525119996</v>
      </c>
      <c r="CJ62" s="195">
        <v>27873483.73070962</v>
      </c>
      <c r="CL62" s="195">
        <v>32590</v>
      </c>
    </row>
    <row r="63" spans="1:90" ht="9.75">
      <c r="A63" s="195">
        <v>204</v>
      </c>
      <c r="B63" s="195" t="s">
        <v>67</v>
      </c>
      <c r="C63" s="195">
        <v>3154</v>
      </c>
      <c r="D63" s="195">
        <v>11944097.84</v>
      </c>
      <c r="E63" s="195">
        <v>7383469.166713191</v>
      </c>
      <c r="F63" s="195">
        <v>1110532.3397203535</v>
      </c>
      <c r="G63" s="195">
        <v>20438099.346433543</v>
      </c>
      <c r="H63" s="195">
        <v>3599.08</v>
      </c>
      <c r="I63" s="195">
        <v>11351498.32</v>
      </c>
      <c r="J63" s="195">
        <v>9086601.026433542</v>
      </c>
      <c r="K63" s="195">
        <v>260740.93610199424</v>
      </c>
      <c r="L63" s="195">
        <v>730157.3609507232</v>
      </c>
      <c r="M63" s="195">
        <v>0</v>
      </c>
      <c r="N63" s="195">
        <v>10077499.32348626</v>
      </c>
      <c r="O63" s="195">
        <v>3441883.8375378833</v>
      </c>
      <c r="P63" s="195">
        <v>13519383.161024142</v>
      </c>
      <c r="Q63" s="195">
        <v>153</v>
      </c>
      <c r="R63" s="195">
        <v>28</v>
      </c>
      <c r="S63" s="195">
        <v>169</v>
      </c>
      <c r="T63" s="195">
        <v>101</v>
      </c>
      <c r="U63" s="195">
        <v>105</v>
      </c>
      <c r="V63" s="195">
        <v>1592</v>
      </c>
      <c r="W63" s="195">
        <v>511</v>
      </c>
      <c r="X63" s="195">
        <v>350</v>
      </c>
      <c r="Y63" s="195">
        <v>145</v>
      </c>
      <c r="Z63" s="195">
        <v>1</v>
      </c>
      <c r="AA63" s="195">
        <v>0</v>
      </c>
      <c r="AB63" s="195">
        <v>3091</v>
      </c>
      <c r="AC63" s="195">
        <v>62</v>
      </c>
      <c r="AD63" s="195">
        <v>1006</v>
      </c>
      <c r="AE63" s="195">
        <v>2.027652625103721</v>
      </c>
      <c r="AF63" s="195">
        <v>7383469.166713191</v>
      </c>
      <c r="AG63" s="195">
        <v>37951602.94623285</v>
      </c>
      <c r="AH63" s="195">
        <v>7499613.738778836</v>
      </c>
      <c r="AI63" s="195">
        <v>4245510.925510733</v>
      </c>
      <c r="AJ63" s="195">
        <v>209</v>
      </c>
      <c r="AK63" s="195">
        <v>1207</v>
      </c>
      <c r="AL63" s="195">
        <v>1.3041200849896393</v>
      </c>
      <c r="AM63" s="195">
        <v>62</v>
      </c>
      <c r="AN63" s="195">
        <v>0.019657577679137603</v>
      </c>
      <c r="AO63" s="195">
        <v>0.015689323710883635</v>
      </c>
      <c r="AP63" s="195">
        <v>0</v>
      </c>
      <c r="AQ63" s="195">
        <v>1</v>
      </c>
      <c r="AR63" s="195">
        <v>0</v>
      </c>
      <c r="AS63" s="195">
        <v>0</v>
      </c>
      <c r="AT63" s="195">
        <v>0</v>
      </c>
      <c r="AU63" s="195">
        <v>674.01</v>
      </c>
      <c r="AV63" s="195">
        <v>4.679455794424415</v>
      </c>
      <c r="AW63" s="195">
        <v>3.868952534308621</v>
      </c>
      <c r="AX63" s="195">
        <v>165</v>
      </c>
      <c r="AY63" s="195">
        <v>828</v>
      </c>
      <c r="AZ63" s="195">
        <v>0.19927536231884058</v>
      </c>
      <c r="BA63" s="195">
        <v>0.13448091129532508</v>
      </c>
      <c r="BB63" s="195">
        <v>0.230133</v>
      </c>
      <c r="BC63" s="195">
        <v>915</v>
      </c>
      <c r="BD63" s="195">
        <v>947</v>
      </c>
      <c r="BE63" s="195">
        <v>0.9662090813093981</v>
      </c>
      <c r="BF63" s="195">
        <v>0.5516727404572678</v>
      </c>
      <c r="BG63" s="195">
        <v>0</v>
      </c>
      <c r="BH63" s="195">
        <v>0</v>
      </c>
      <c r="BI63" s="195">
        <v>0</v>
      </c>
      <c r="BJ63" s="195">
        <v>-756.9599999999999</v>
      </c>
      <c r="BK63" s="195">
        <v>-12931.4</v>
      </c>
      <c r="BL63" s="195">
        <v>-883.1200000000001</v>
      </c>
      <c r="BM63" s="195">
        <v>-4510.22</v>
      </c>
      <c r="BN63" s="195">
        <v>-126.16</v>
      </c>
      <c r="BO63" s="195">
        <v>-75363</v>
      </c>
      <c r="BP63" s="195">
        <v>-105694.30531162798</v>
      </c>
      <c r="BQ63" s="195">
        <v>-269572.38</v>
      </c>
      <c r="BR63" s="195">
        <v>-95514.19307007454</v>
      </c>
      <c r="BS63" s="195">
        <v>355721</v>
      </c>
      <c r="BT63" s="195">
        <v>98791</v>
      </c>
      <c r="BU63" s="195">
        <v>249680.168300314</v>
      </c>
      <c r="BV63" s="195">
        <v>13431.18733569948</v>
      </c>
      <c r="BW63" s="195">
        <v>37694.39862510979</v>
      </c>
      <c r="BX63" s="195">
        <v>138561.89410991914</v>
      </c>
      <c r="BY63" s="195">
        <v>169510.2915271634</v>
      </c>
      <c r="BZ63" s="195">
        <v>257725.92299652047</v>
      </c>
      <c r="CA63" s="195">
        <v>73820.34447128476</v>
      </c>
      <c r="CB63" s="195">
        <v>283.86</v>
      </c>
      <c r="CC63" s="195">
        <v>-10263.528033585499</v>
      </c>
      <c r="CD63" s="195">
        <v>1214079.3462623511</v>
      </c>
      <c r="CE63" s="195">
        <v>730157.3609507232</v>
      </c>
      <c r="CF63" s="195">
        <v>0</v>
      </c>
      <c r="CG63" s="229">
        <v>3441883.8375378833</v>
      </c>
      <c r="CH63" s="195">
        <v>-626149</v>
      </c>
      <c r="CI63" s="195">
        <v>-1083192.7728000002</v>
      </c>
      <c r="CJ63" s="195">
        <v>12893234.161024142</v>
      </c>
      <c r="CL63" s="195">
        <v>3194</v>
      </c>
    </row>
    <row r="64" spans="1:90" ht="9.75">
      <c r="A64" s="195">
        <v>205</v>
      </c>
      <c r="B64" s="195" t="s">
        <v>68</v>
      </c>
      <c r="C64" s="195">
        <v>37521</v>
      </c>
      <c r="D64" s="195">
        <v>127094361.82</v>
      </c>
      <c r="E64" s="195">
        <v>54542636.59169903</v>
      </c>
      <c r="F64" s="195">
        <v>7520968.285618883</v>
      </c>
      <c r="G64" s="195">
        <v>189157966.6973179</v>
      </c>
      <c r="H64" s="195">
        <v>3599.08</v>
      </c>
      <c r="I64" s="195">
        <v>135041080.68</v>
      </c>
      <c r="J64" s="195">
        <v>54116886.01731789</v>
      </c>
      <c r="K64" s="195">
        <v>2351130.798445937</v>
      </c>
      <c r="L64" s="195">
        <v>7033324.169233287</v>
      </c>
      <c r="M64" s="195">
        <v>0</v>
      </c>
      <c r="N64" s="195">
        <v>63501340.984997116</v>
      </c>
      <c r="O64" s="195">
        <v>15350319.868190475</v>
      </c>
      <c r="P64" s="195">
        <v>78851660.85318759</v>
      </c>
      <c r="Q64" s="195">
        <v>2343</v>
      </c>
      <c r="R64" s="195">
        <v>426</v>
      </c>
      <c r="S64" s="195">
        <v>2469</v>
      </c>
      <c r="T64" s="195">
        <v>1174</v>
      </c>
      <c r="U64" s="195">
        <v>1268</v>
      </c>
      <c r="V64" s="195">
        <v>21895</v>
      </c>
      <c r="W64" s="195">
        <v>4358</v>
      </c>
      <c r="X64" s="195">
        <v>2583</v>
      </c>
      <c r="Y64" s="195">
        <v>1005</v>
      </c>
      <c r="Z64" s="195">
        <v>38</v>
      </c>
      <c r="AA64" s="195">
        <v>2</v>
      </c>
      <c r="AB64" s="195">
        <v>36240</v>
      </c>
      <c r="AC64" s="195">
        <v>1241</v>
      </c>
      <c r="AD64" s="195">
        <v>7946</v>
      </c>
      <c r="AE64" s="195">
        <v>1.2590892065216797</v>
      </c>
      <c r="AF64" s="195">
        <v>54542636.59169903</v>
      </c>
      <c r="AG64" s="195">
        <v>8718511.47639353</v>
      </c>
      <c r="AH64" s="195">
        <v>2061860.7465187206</v>
      </c>
      <c r="AI64" s="195">
        <v>1168407.4185754329</v>
      </c>
      <c r="AJ64" s="195">
        <v>2505</v>
      </c>
      <c r="AK64" s="195">
        <v>17524</v>
      </c>
      <c r="AL64" s="195">
        <v>1.0765967223540183</v>
      </c>
      <c r="AM64" s="195">
        <v>1241</v>
      </c>
      <c r="AN64" s="195">
        <v>0.033074811438927536</v>
      </c>
      <c r="AO64" s="195">
        <v>0.029106557470673568</v>
      </c>
      <c r="AP64" s="195">
        <v>0</v>
      </c>
      <c r="AQ64" s="195">
        <v>38</v>
      </c>
      <c r="AR64" s="195">
        <v>2</v>
      </c>
      <c r="AS64" s="195">
        <v>0</v>
      </c>
      <c r="AT64" s="195">
        <v>0</v>
      </c>
      <c r="AU64" s="195">
        <v>1834.77</v>
      </c>
      <c r="AV64" s="195">
        <v>20.44997465622394</v>
      </c>
      <c r="AW64" s="195">
        <v>0.885311236780109</v>
      </c>
      <c r="AX64" s="195">
        <v>1042</v>
      </c>
      <c r="AY64" s="195">
        <v>10767</v>
      </c>
      <c r="AZ64" s="195">
        <v>0.09677718956069471</v>
      </c>
      <c r="BA64" s="195">
        <v>0.03198273853717923</v>
      </c>
      <c r="BB64" s="195">
        <v>0.109183</v>
      </c>
      <c r="BC64" s="195">
        <v>15137</v>
      </c>
      <c r="BD64" s="195">
        <v>14448</v>
      </c>
      <c r="BE64" s="195">
        <v>1.047688261351052</v>
      </c>
      <c r="BF64" s="195">
        <v>0.6331519204989218</v>
      </c>
      <c r="BG64" s="195">
        <v>0</v>
      </c>
      <c r="BH64" s="195">
        <v>2</v>
      </c>
      <c r="BI64" s="195">
        <v>0</v>
      </c>
      <c r="BJ64" s="195">
        <v>-9005.039999999999</v>
      </c>
      <c r="BK64" s="195">
        <v>-153836.09999999998</v>
      </c>
      <c r="BL64" s="195">
        <v>-10505.880000000001</v>
      </c>
      <c r="BM64" s="195">
        <v>-53655.03</v>
      </c>
      <c r="BN64" s="195">
        <v>-1500.84</v>
      </c>
      <c r="BO64" s="195">
        <v>1371592</v>
      </c>
      <c r="BP64" s="195">
        <v>-1712916.621395944</v>
      </c>
      <c r="BQ64" s="195">
        <v>-3206919.87</v>
      </c>
      <c r="BR64" s="195">
        <v>-536331.1401641965</v>
      </c>
      <c r="BS64" s="195">
        <v>2592766</v>
      </c>
      <c r="BT64" s="195">
        <v>851137</v>
      </c>
      <c r="BU64" s="195">
        <v>1854193.7933830146</v>
      </c>
      <c r="BV64" s="195">
        <v>75734.94462794969</v>
      </c>
      <c r="BW64" s="195">
        <v>347880.491883763</v>
      </c>
      <c r="BX64" s="195">
        <v>1027227.4196650238</v>
      </c>
      <c r="BY64" s="195">
        <v>1791204.8751561167</v>
      </c>
      <c r="BZ64" s="195">
        <v>2813546.3021177156</v>
      </c>
      <c r="CA64" s="195">
        <v>835976.783384323</v>
      </c>
      <c r="CB64" s="195">
        <v>3376.89</v>
      </c>
      <c r="CC64" s="195">
        <v>217453.75057552074</v>
      </c>
      <c r="CD64" s="195">
        <v>13245759.11062923</v>
      </c>
      <c r="CE64" s="195">
        <v>7033324.169233287</v>
      </c>
      <c r="CF64" s="195">
        <v>0</v>
      </c>
      <c r="CG64" s="229">
        <v>15350319.868190475</v>
      </c>
      <c r="CH64" s="195">
        <v>24364424</v>
      </c>
      <c r="CI64" s="195">
        <v>-45896.012159999984</v>
      </c>
      <c r="CJ64" s="195">
        <v>103216084.85318759</v>
      </c>
      <c r="CL64" s="195">
        <v>37622</v>
      </c>
    </row>
    <row r="65" spans="1:90" ht="9.75">
      <c r="A65" s="195">
        <v>208</v>
      </c>
      <c r="B65" s="195" t="s">
        <v>69</v>
      </c>
      <c r="C65" s="195">
        <v>12586</v>
      </c>
      <c r="D65" s="195">
        <v>46964088.19</v>
      </c>
      <c r="E65" s="195">
        <v>14889763.054928761</v>
      </c>
      <c r="F65" s="195">
        <v>2244385.1446502283</v>
      </c>
      <c r="G65" s="195">
        <v>64098236.38957899</v>
      </c>
      <c r="H65" s="195">
        <v>3599.08</v>
      </c>
      <c r="I65" s="195">
        <v>45298020.88</v>
      </c>
      <c r="J65" s="195">
        <v>18800215.509578988</v>
      </c>
      <c r="K65" s="195">
        <v>406990.6685311073</v>
      </c>
      <c r="L65" s="195">
        <v>3279685.780678506</v>
      </c>
      <c r="M65" s="195">
        <v>0</v>
      </c>
      <c r="N65" s="195">
        <v>22486891.958788604</v>
      </c>
      <c r="O65" s="195">
        <v>9245728.627128005</v>
      </c>
      <c r="P65" s="195">
        <v>31732620.58591661</v>
      </c>
      <c r="Q65" s="195">
        <v>877</v>
      </c>
      <c r="R65" s="195">
        <v>158</v>
      </c>
      <c r="S65" s="195">
        <v>1001</v>
      </c>
      <c r="T65" s="195">
        <v>484</v>
      </c>
      <c r="U65" s="195">
        <v>453</v>
      </c>
      <c r="V65" s="195">
        <v>6678</v>
      </c>
      <c r="W65" s="195">
        <v>1642</v>
      </c>
      <c r="X65" s="195">
        <v>904</v>
      </c>
      <c r="Y65" s="195">
        <v>389</v>
      </c>
      <c r="Z65" s="195">
        <v>47</v>
      </c>
      <c r="AA65" s="195">
        <v>1</v>
      </c>
      <c r="AB65" s="195">
        <v>12292</v>
      </c>
      <c r="AC65" s="195">
        <v>246</v>
      </c>
      <c r="AD65" s="195">
        <v>2935</v>
      </c>
      <c r="AE65" s="195">
        <v>1.0246955188507316</v>
      </c>
      <c r="AF65" s="195">
        <v>14889763.054928761</v>
      </c>
      <c r="AG65" s="195">
        <v>64239625.49896994</v>
      </c>
      <c r="AH65" s="195">
        <v>16741156.026540142</v>
      </c>
      <c r="AI65" s="195">
        <v>6725032.012258599</v>
      </c>
      <c r="AJ65" s="195">
        <v>591</v>
      </c>
      <c r="AK65" s="195">
        <v>5666</v>
      </c>
      <c r="AL65" s="195">
        <v>0.7855782997264421</v>
      </c>
      <c r="AM65" s="195">
        <v>246</v>
      </c>
      <c r="AN65" s="195">
        <v>0.019545526775782616</v>
      </c>
      <c r="AO65" s="195">
        <v>0.015577272807528648</v>
      </c>
      <c r="AP65" s="195">
        <v>0</v>
      </c>
      <c r="AQ65" s="195">
        <v>47</v>
      </c>
      <c r="AR65" s="195">
        <v>1</v>
      </c>
      <c r="AS65" s="195">
        <v>0</v>
      </c>
      <c r="AT65" s="195">
        <v>0</v>
      </c>
      <c r="AU65" s="195">
        <v>922.93</v>
      </c>
      <c r="AV65" s="195">
        <v>13.637003889785792</v>
      </c>
      <c r="AW65" s="195">
        <v>1.3276077723042936</v>
      </c>
      <c r="AX65" s="195">
        <v>466</v>
      </c>
      <c r="AY65" s="195">
        <v>3599</v>
      </c>
      <c r="AZ65" s="195">
        <v>0.12948041122534037</v>
      </c>
      <c r="BA65" s="195">
        <v>0.06468596020182489</v>
      </c>
      <c r="BB65" s="195">
        <v>0</v>
      </c>
      <c r="BC65" s="195">
        <v>4541</v>
      </c>
      <c r="BD65" s="195">
        <v>4899</v>
      </c>
      <c r="BE65" s="195">
        <v>0.9269238620126556</v>
      </c>
      <c r="BF65" s="195">
        <v>0.5123875211605253</v>
      </c>
      <c r="BG65" s="195">
        <v>0</v>
      </c>
      <c r="BH65" s="195">
        <v>1</v>
      </c>
      <c r="BI65" s="195">
        <v>0</v>
      </c>
      <c r="BJ65" s="195">
        <v>-3020.64</v>
      </c>
      <c r="BK65" s="195">
        <v>-51602.6</v>
      </c>
      <c r="BL65" s="195">
        <v>-3524.0800000000004</v>
      </c>
      <c r="BM65" s="195">
        <v>-17997.98</v>
      </c>
      <c r="BN65" s="195">
        <v>-503.44</v>
      </c>
      <c r="BO65" s="195">
        <v>27931</v>
      </c>
      <c r="BP65" s="195">
        <v>-262918.97619794763</v>
      </c>
      <c r="BQ65" s="195">
        <v>-1075725.42</v>
      </c>
      <c r="BR65" s="195">
        <v>174079.73907664046</v>
      </c>
      <c r="BS65" s="195">
        <v>1129537</v>
      </c>
      <c r="BT65" s="195">
        <v>361572</v>
      </c>
      <c r="BU65" s="195">
        <v>874686.7781186404</v>
      </c>
      <c r="BV65" s="195">
        <v>40153.21745856467</v>
      </c>
      <c r="BW65" s="195">
        <v>-24432.856551359495</v>
      </c>
      <c r="BX65" s="195">
        <v>371268.24533248646</v>
      </c>
      <c r="BY65" s="195">
        <v>697889.440491932</v>
      </c>
      <c r="BZ65" s="195">
        <v>1075183.5111417584</v>
      </c>
      <c r="CA65" s="195">
        <v>341540.5014360135</v>
      </c>
      <c r="CB65" s="195">
        <v>1132.74</v>
      </c>
      <c r="CC65" s="195">
        <v>-18623.43962822322</v>
      </c>
      <c r="CD65" s="195">
        <v>5051917.876876454</v>
      </c>
      <c r="CE65" s="195">
        <v>3279685.780678506</v>
      </c>
      <c r="CF65" s="195">
        <v>0</v>
      </c>
      <c r="CG65" s="229">
        <v>9245728.627128005</v>
      </c>
      <c r="CH65" s="195">
        <v>-856633</v>
      </c>
      <c r="CI65" s="195">
        <v>21398.16912</v>
      </c>
      <c r="CJ65" s="195">
        <v>30875987.58591661</v>
      </c>
      <c r="CL65" s="195">
        <v>12621</v>
      </c>
    </row>
    <row r="66" spans="1:90" ht="9.75">
      <c r="A66" s="195">
        <v>211</v>
      </c>
      <c r="B66" s="195" t="s">
        <v>70</v>
      </c>
      <c r="C66" s="195">
        <v>31190</v>
      </c>
      <c r="D66" s="195">
        <v>111187834.48999998</v>
      </c>
      <c r="E66" s="195">
        <v>31309547.976572465</v>
      </c>
      <c r="F66" s="195">
        <v>4340211.461269785</v>
      </c>
      <c r="G66" s="195">
        <v>146837593.92784223</v>
      </c>
      <c r="H66" s="195">
        <v>3599.08</v>
      </c>
      <c r="I66" s="195">
        <v>112255305.2</v>
      </c>
      <c r="J66" s="195">
        <v>34582288.72784223</v>
      </c>
      <c r="K66" s="195">
        <v>463615.86946862563</v>
      </c>
      <c r="L66" s="195">
        <v>4529119.799506822</v>
      </c>
      <c r="M66" s="195">
        <v>0</v>
      </c>
      <c r="N66" s="195">
        <v>39575024.39681768</v>
      </c>
      <c r="O66" s="195">
        <v>1824057.0945523689</v>
      </c>
      <c r="P66" s="195">
        <v>41399081.491370045</v>
      </c>
      <c r="Q66" s="195">
        <v>2337</v>
      </c>
      <c r="R66" s="195">
        <v>442</v>
      </c>
      <c r="S66" s="195">
        <v>2719</v>
      </c>
      <c r="T66" s="195">
        <v>1192</v>
      </c>
      <c r="U66" s="195">
        <v>1087</v>
      </c>
      <c r="V66" s="195">
        <v>17473</v>
      </c>
      <c r="W66" s="195">
        <v>3408</v>
      </c>
      <c r="X66" s="195">
        <v>1886</v>
      </c>
      <c r="Y66" s="195">
        <v>646</v>
      </c>
      <c r="Z66" s="195">
        <v>71</v>
      </c>
      <c r="AA66" s="195">
        <v>1</v>
      </c>
      <c r="AB66" s="195">
        <v>30475</v>
      </c>
      <c r="AC66" s="195">
        <v>643</v>
      </c>
      <c r="AD66" s="195">
        <v>5940</v>
      </c>
      <c r="AE66" s="195">
        <v>0.8694732007029541</v>
      </c>
      <c r="AF66" s="195">
        <v>31309547.976572465</v>
      </c>
      <c r="AG66" s="195">
        <v>18457511.898495253</v>
      </c>
      <c r="AH66" s="195">
        <v>3966132.809749947</v>
      </c>
      <c r="AI66" s="195">
        <v>1801666.401162118</v>
      </c>
      <c r="AJ66" s="195">
        <v>1844</v>
      </c>
      <c r="AK66" s="195">
        <v>14910</v>
      </c>
      <c r="AL66" s="195">
        <v>0.9314549196686083</v>
      </c>
      <c r="AM66" s="195">
        <v>643</v>
      </c>
      <c r="AN66" s="195">
        <v>0.02061558191728118</v>
      </c>
      <c r="AO66" s="195">
        <v>0.01664732794902721</v>
      </c>
      <c r="AP66" s="195">
        <v>0</v>
      </c>
      <c r="AQ66" s="195">
        <v>71</v>
      </c>
      <c r="AR66" s="195">
        <v>1</v>
      </c>
      <c r="AS66" s="195">
        <v>0</v>
      </c>
      <c r="AT66" s="195">
        <v>0</v>
      </c>
      <c r="AU66" s="195">
        <v>658.08</v>
      </c>
      <c r="AV66" s="195">
        <v>47.39545344031121</v>
      </c>
      <c r="AW66" s="195">
        <v>0.3819900653091974</v>
      </c>
      <c r="AX66" s="195">
        <v>917</v>
      </c>
      <c r="AY66" s="195">
        <v>10698</v>
      </c>
      <c r="AZ66" s="195">
        <v>0.08571695644045615</v>
      </c>
      <c r="BA66" s="195">
        <v>0.02092250541694067</v>
      </c>
      <c r="BB66" s="195">
        <v>0</v>
      </c>
      <c r="BC66" s="195">
        <v>8432</v>
      </c>
      <c r="BD66" s="195">
        <v>12971</v>
      </c>
      <c r="BE66" s="195">
        <v>0.6500655307994757</v>
      </c>
      <c r="BF66" s="195">
        <v>0.2355291899473454</v>
      </c>
      <c r="BG66" s="195">
        <v>0</v>
      </c>
      <c r="BH66" s="195">
        <v>1</v>
      </c>
      <c r="BI66" s="195">
        <v>0</v>
      </c>
      <c r="BJ66" s="195">
        <v>-7485.599999999999</v>
      </c>
      <c r="BK66" s="195">
        <v>-127878.99999999999</v>
      </c>
      <c r="BL66" s="195">
        <v>-8733.2</v>
      </c>
      <c r="BM66" s="195">
        <v>-44601.7</v>
      </c>
      <c r="BN66" s="195">
        <v>-1247.6000000000001</v>
      </c>
      <c r="BO66" s="195">
        <v>273558</v>
      </c>
      <c r="BP66" s="195">
        <v>-826255.6549669127</v>
      </c>
      <c r="BQ66" s="195">
        <v>-2665809.3</v>
      </c>
      <c r="BR66" s="195">
        <v>-235774.60303405012</v>
      </c>
      <c r="BS66" s="195">
        <v>2052330</v>
      </c>
      <c r="BT66" s="195">
        <v>652472</v>
      </c>
      <c r="BU66" s="195">
        <v>1279438.3668590477</v>
      </c>
      <c r="BV66" s="195">
        <v>18609.676418183368</v>
      </c>
      <c r="BW66" s="195">
        <v>58558.191724880795</v>
      </c>
      <c r="BX66" s="195">
        <v>669339.416188655</v>
      </c>
      <c r="BY66" s="195">
        <v>1323883.3820436788</v>
      </c>
      <c r="BZ66" s="195">
        <v>2274364.3120675283</v>
      </c>
      <c r="CA66" s="195">
        <v>569612.1484228717</v>
      </c>
      <c r="CB66" s="195">
        <v>2807.1</v>
      </c>
      <c r="CC66" s="195">
        <v>156482.2637829409</v>
      </c>
      <c r="CD66" s="195">
        <v>9095680.254473735</v>
      </c>
      <c r="CE66" s="195">
        <v>4529119.799506822</v>
      </c>
      <c r="CF66" s="195">
        <v>0</v>
      </c>
      <c r="CG66" s="229">
        <v>1824057.0945523689</v>
      </c>
      <c r="CH66" s="195">
        <v>-3959840</v>
      </c>
      <c r="CI66" s="195">
        <v>-968749.685952</v>
      </c>
      <c r="CJ66" s="195">
        <v>37439241.491370045</v>
      </c>
      <c r="CL66" s="195">
        <v>30607</v>
      </c>
    </row>
    <row r="67" spans="1:90" ht="9.75">
      <c r="A67" s="195">
        <v>213</v>
      </c>
      <c r="B67" s="195" t="s">
        <v>71</v>
      </c>
      <c r="C67" s="195">
        <v>5603</v>
      </c>
      <c r="D67" s="195">
        <v>20660566.16</v>
      </c>
      <c r="E67" s="195">
        <v>9980931.625353863</v>
      </c>
      <c r="F67" s="195">
        <v>1594797.5719461527</v>
      </c>
      <c r="G67" s="195">
        <v>32236295.357300013</v>
      </c>
      <c r="H67" s="195">
        <v>3599.08</v>
      </c>
      <c r="I67" s="195">
        <v>20165645.24</v>
      </c>
      <c r="J67" s="195">
        <v>12070650.117300015</v>
      </c>
      <c r="K67" s="195">
        <v>818522.0238269033</v>
      </c>
      <c r="L67" s="195">
        <v>1907973.6219242606</v>
      </c>
      <c r="M67" s="195">
        <v>0</v>
      </c>
      <c r="N67" s="195">
        <v>14797145.763051178</v>
      </c>
      <c r="O67" s="195">
        <v>3822502.3160440023</v>
      </c>
      <c r="P67" s="195">
        <v>18619648.07909518</v>
      </c>
      <c r="Q67" s="195">
        <v>243</v>
      </c>
      <c r="R67" s="195">
        <v>46</v>
      </c>
      <c r="S67" s="195">
        <v>301</v>
      </c>
      <c r="T67" s="195">
        <v>140</v>
      </c>
      <c r="U67" s="195">
        <v>150</v>
      </c>
      <c r="V67" s="195">
        <v>2784</v>
      </c>
      <c r="W67" s="195">
        <v>1028</v>
      </c>
      <c r="X67" s="195">
        <v>655</v>
      </c>
      <c r="Y67" s="195">
        <v>256</v>
      </c>
      <c r="Z67" s="195">
        <v>6</v>
      </c>
      <c r="AA67" s="195">
        <v>0</v>
      </c>
      <c r="AB67" s="195">
        <v>5516</v>
      </c>
      <c r="AC67" s="195">
        <v>81</v>
      </c>
      <c r="AD67" s="195">
        <v>1939</v>
      </c>
      <c r="AE67" s="195">
        <v>1.5429264908956863</v>
      </c>
      <c r="AF67" s="195">
        <v>9980931.625353863</v>
      </c>
      <c r="AG67" s="195">
        <v>37547795.00456012</v>
      </c>
      <c r="AH67" s="195">
        <v>9045801.746522741</v>
      </c>
      <c r="AI67" s="195">
        <v>4129562.097713171</v>
      </c>
      <c r="AJ67" s="195">
        <v>320</v>
      </c>
      <c r="AK67" s="195">
        <v>2281</v>
      </c>
      <c r="AL67" s="195">
        <v>1.0565821286861052</v>
      </c>
      <c r="AM67" s="195">
        <v>81</v>
      </c>
      <c r="AN67" s="195">
        <v>0.01445654113867571</v>
      </c>
      <c r="AO67" s="195">
        <v>0.010488287170421742</v>
      </c>
      <c r="AP67" s="195">
        <v>0</v>
      </c>
      <c r="AQ67" s="195">
        <v>6</v>
      </c>
      <c r="AR67" s="195">
        <v>0</v>
      </c>
      <c r="AS67" s="195">
        <v>0</v>
      </c>
      <c r="AT67" s="195">
        <v>0</v>
      </c>
      <c r="AU67" s="195">
        <v>1068.85</v>
      </c>
      <c r="AV67" s="195">
        <v>5.242082612153249</v>
      </c>
      <c r="AW67" s="195">
        <v>3.4537022200012264</v>
      </c>
      <c r="AX67" s="195">
        <v>215</v>
      </c>
      <c r="AY67" s="195">
        <v>1418</v>
      </c>
      <c r="AZ67" s="195">
        <v>0.15162200282087446</v>
      </c>
      <c r="BA67" s="195">
        <v>0.08682755179735897</v>
      </c>
      <c r="BB67" s="195">
        <v>0.554466</v>
      </c>
      <c r="BC67" s="195">
        <v>1711</v>
      </c>
      <c r="BD67" s="195">
        <v>1896</v>
      </c>
      <c r="BE67" s="195">
        <v>0.9024261603375527</v>
      </c>
      <c r="BF67" s="195">
        <v>0.4878898194854224</v>
      </c>
      <c r="BG67" s="195">
        <v>0</v>
      </c>
      <c r="BH67" s="195">
        <v>0</v>
      </c>
      <c r="BI67" s="195">
        <v>0</v>
      </c>
      <c r="BJ67" s="195">
        <v>-1344.72</v>
      </c>
      <c r="BK67" s="195">
        <v>-22972.3</v>
      </c>
      <c r="BL67" s="195">
        <v>-1568.8400000000001</v>
      </c>
      <c r="BM67" s="195">
        <v>-8012.29</v>
      </c>
      <c r="BN67" s="195">
        <v>-224.12</v>
      </c>
      <c r="BO67" s="195">
        <v>138646</v>
      </c>
      <c r="BP67" s="195">
        <v>-109487.7564941541</v>
      </c>
      <c r="BQ67" s="195">
        <v>-478888.41</v>
      </c>
      <c r="BR67" s="195">
        <v>104150.07537831739</v>
      </c>
      <c r="BS67" s="195">
        <v>651314</v>
      </c>
      <c r="BT67" s="195">
        <v>187331</v>
      </c>
      <c r="BU67" s="195">
        <v>420197.3912115596</v>
      </c>
      <c r="BV67" s="195">
        <v>23328.6713788262</v>
      </c>
      <c r="BW67" s="195">
        <v>53778.54215605336</v>
      </c>
      <c r="BX67" s="195">
        <v>224519.7381976081</v>
      </c>
      <c r="BY67" s="195">
        <v>316250.0427699233</v>
      </c>
      <c r="BZ67" s="195">
        <v>487700.4287774703</v>
      </c>
      <c r="CA67" s="195">
        <v>147284.1095061954</v>
      </c>
      <c r="CB67" s="195">
        <v>504.27</v>
      </c>
      <c r="CC67" s="195">
        <v>-65631.13095753879</v>
      </c>
      <c r="CD67" s="195">
        <v>2689373.1384184146</v>
      </c>
      <c r="CE67" s="195">
        <v>1907973.6219242606</v>
      </c>
      <c r="CF67" s="195">
        <v>0</v>
      </c>
      <c r="CG67" s="229">
        <v>3822502.3160440023</v>
      </c>
      <c r="CH67" s="195">
        <v>-527161</v>
      </c>
      <c r="CI67" s="195">
        <v>-126357.29567999998</v>
      </c>
      <c r="CJ67" s="195">
        <v>18092487.07909518</v>
      </c>
      <c r="CL67" s="195">
        <v>5628</v>
      </c>
    </row>
    <row r="68" spans="1:90" ht="9.75">
      <c r="A68" s="195">
        <v>214</v>
      </c>
      <c r="B68" s="195" t="s">
        <v>72</v>
      </c>
      <c r="C68" s="195">
        <v>11637</v>
      </c>
      <c r="D68" s="195">
        <v>39739319.480000004</v>
      </c>
      <c r="E68" s="195">
        <v>14525981.182842173</v>
      </c>
      <c r="F68" s="195">
        <v>2352701.4267467856</v>
      </c>
      <c r="G68" s="195">
        <v>56618002.08958896</v>
      </c>
      <c r="H68" s="195">
        <v>3599.08</v>
      </c>
      <c r="I68" s="195">
        <v>41882493.96</v>
      </c>
      <c r="J68" s="195">
        <v>14735508.129588962</v>
      </c>
      <c r="K68" s="195">
        <v>524880.4999687801</v>
      </c>
      <c r="L68" s="195">
        <v>3782139.709716984</v>
      </c>
      <c r="M68" s="195">
        <v>0</v>
      </c>
      <c r="N68" s="195">
        <v>19042528.339274727</v>
      </c>
      <c r="O68" s="195">
        <v>7416091.790184189</v>
      </c>
      <c r="P68" s="195">
        <v>26458620.129458915</v>
      </c>
      <c r="Q68" s="195">
        <v>708</v>
      </c>
      <c r="R68" s="195">
        <v>110</v>
      </c>
      <c r="S68" s="195">
        <v>698</v>
      </c>
      <c r="T68" s="195">
        <v>343</v>
      </c>
      <c r="U68" s="195">
        <v>391</v>
      </c>
      <c r="V68" s="195">
        <v>6510</v>
      </c>
      <c r="W68" s="195">
        <v>1616</v>
      </c>
      <c r="X68" s="195">
        <v>923</v>
      </c>
      <c r="Y68" s="195">
        <v>338</v>
      </c>
      <c r="Z68" s="195">
        <v>12</v>
      </c>
      <c r="AA68" s="195">
        <v>0</v>
      </c>
      <c r="AB68" s="195">
        <v>11329</v>
      </c>
      <c r="AC68" s="195">
        <v>296</v>
      </c>
      <c r="AD68" s="195">
        <v>2877</v>
      </c>
      <c r="AE68" s="195">
        <v>1.0811830301315624</v>
      </c>
      <c r="AF68" s="195">
        <v>14525981.182842173</v>
      </c>
      <c r="AG68" s="195">
        <v>12420546.827112485</v>
      </c>
      <c r="AH68" s="195">
        <v>3136490.280517287</v>
      </c>
      <c r="AI68" s="195">
        <v>1186245.699775058</v>
      </c>
      <c r="AJ68" s="195">
        <v>655</v>
      </c>
      <c r="AK68" s="195">
        <v>5383</v>
      </c>
      <c r="AL68" s="195">
        <v>0.9164219604972362</v>
      </c>
      <c r="AM68" s="195">
        <v>296</v>
      </c>
      <c r="AN68" s="195">
        <v>0.025436108962791096</v>
      </c>
      <c r="AO68" s="195">
        <v>0.021467854994537128</v>
      </c>
      <c r="AP68" s="195">
        <v>0</v>
      </c>
      <c r="AQ68" s="195">
        <v>12</v>
      </c>
      <c r="AR68" s="195">
        <v>0</v>
      </c>
      <c r="AS68" s="195">
        <v>0</v>
      </c>
      <c r="AT68" s="195">
        <v>0</v>
      </c>
      <c r="AU68" s="195">
        <v>689.41</v>
      </c>
      <c r="AV68" s="195">
        <v>16.879650715829477</v>
      </c>
      <c r="AW68" s="195">
        <v>1.0725691342680033</v>
      </c>
      <c r="AX68" s="195">
        <v>515</v>
      </c>
      <c r="AY68" s="195">
        <v>3296</v>
      </c>
      <c r="AZ68" s="195">
        <v>0.15625</v>
      </c>
      <c r="BA68" s="195">
        <v>0.09145554897648452</v>
      </c>
      <c r="BB68" s="195">
        <v>0</v>
      </c>
      <c r="BC68" s="195">
        <v>5103</v>
      </c>
      <c r="BD68" s="195">
        <v>4519</v>
      </c>
      <c r="BE68" s="195">
        <v>1.1292321310024342</v>
      </c>
      <c r="BF68" s="195">
        <v>0.7146957901503039</v>
      </c>
      <c r="BG68" s="195">
        <v>0</v>
      </c>
      <c r="BH68" s="195">
        <v>0</v>
      </c>
      <c r="BI68" s="195">
        <v>0</v>
      </c>
      <c r="BJ68" s="195">
        <v>-2792.88</v>
      </c>
      <c r="BK68" s="195">
        <v>-47711.7</v>
      </c>
      <c r="BL68" s="195">
        <v>-3258.36</v>
      </c>
      <c r="BM68" s="195">
        <v>-16640.91</v>
      </c>
      <c r="BN68" s="195">
        <v>-465.48</v>
      </c>
      <c r="BO68" s="195">
        <v>376644</v>
      </c>
      <c r="BP68" s="195">
        <v>-280449.8655916517</v>
      </c>
      <c r="BQ68" s="195">
        <v>-994614.39</v>
      </c>
      <c r="BR68" s="195">
        <v>366490.2791329548</v>
      </c>
      <c r="BS68" s="195">
        <v>1057264</v>
      </c>
      <c r="BT68" s="195">
        <v>346030</v>
      </c>
      <c r="BU68" s="195">
        <v>864422.5563986355</v>
      </c>
      <c r="BV68" s="195">
        <v>42245.25755368333</v>
      </c>
      <c r="BW68" s="195">
        <v>88537.4090538738</v>
      </c>
      <c r="BX68" s="195">
        <v>399714.71127646166</v>
      </c>
      <c r="BY68" s="195">
        <v>641321.649444843</v>
      </c>
      <c r="BZ68" s="195">
        <v>977715.8377379086</v>
      </c>
      <c r="CA68" s="195">
        <v>303463.1997737731</v>
      </c>
      <c r="CB68" s="195">
        <v>1047.33</v>
      </c>
      <c r="CC68" s="195">
        <v>-6797.615063499135</v>
      </c>
      <c r="CD68" s="195">
        <v>5458098.615308636</v>
      </c>
      <c r="CE68" s="195">
        <v>3782139.709716984</v>
      </c>
      <c r="CF68" s="195">
        <v>0</v>
      </c>
      <c r="CG68" s="229">
        <v>7416091.790184189</v>
      </c>
      <c r="CH68" s="195">
        <v>929266</v>
      </c>
      <c r="CI68" s="195">
        <v>242699.25840000002</v>
      </c>
      <c r="CJ68" s="195">
        <v>27387886.129458915</v>
      </c>
      <c r="CL68" s="195">
        <v>11769</v>
      </c>
    </row>
    <row r="69" spans="1:90" ht="9.75">
      <c r="A69" s="195">
        <v>216</v>
      </c>
      <c r="B69" s="195" t="s">
        <v>73</v>
      </c>
      <c r="C69" s="195">
        <v>1424</v>
      </c>
      <c r="D69" s="195">
        <v>5548417.37</v>
      </c>
      <c r="E69" s="195">
        <v>2717364.1981518455</v>
      </c>
      <c r="F69" s="195">
        <v>591624.0370830197</v>
      </c>
      <c r="G69" s="195">
        <v>8857405.605234865</v>
      </c>
      <c r="H69" s="195">
        <v>3599.08</v>
      </c>
      <c r="I69" s="195">
        <v>5125089.92</v>
      </c>
      <c r="J69" s="195">
        <v>3732315.685234865</v>
      </c>
      <c r="K69" s="195">
        <v>322177.3115686863</v>
      </c>
      <c r="L69" s="195">
        <v>546305.3475960662</v>
      </c>
      <c r="M69" s="195">
        <v>137125.79026237782</v>
      </c>
      <c r="N69" s="195">
        <v>4737924.134661996</v>
      </c>
      <c r="O69" s="195">
        <v>1441922.8247961907</v>
      </c>
      <c r="P69" s="195">
        <v>6179846.959458186</v>
      </c>
      <c r="Q69" s="195">
        <v>54</v>
      </c>
      <c r="R69" s="195">
        <v>17</v>
      </c>
      <c r="S69" s="195">
        <v>88</v>
      </c>
      <c r="T69" s="195">
        <v>50</v>
      </c>
      <c r="U69" s="195">
        <v>46</v>
      </c>
      <c r="V69" s="195">
        <v>701</v>
      </c>
      <c r="W69" s="195">
        <v>235</v>
      </c>
      <c r="X69" s="195">
        <v>163</v>
      </c>
      <c r="Y69" s="195">
        <v>70</v>
      </c>
      <c r="Z69" s="195">
        <v>1</v>
      </c>
      <c r="AA69" s="195">
        <v>0</v>
      </c>
      <c r="AB69" s="195">
        <v>1403</v>
      </c>
      <c r="AC69" s="195">
        <v>20</v>
      </c>
      <c r="AD69" s="195">
        <v>468</v>
      </c>
      <c r="AE69" s="195">
        <v>1.652846937807275</v>
      </c>
      <c r="AF69" s="195">
        <v>2717364.1981518455</v>
      </c>
      <c r="AG69" s="195">
        <v>18584383.31855933</v>
      </c>
      <c r="AH69" s="195">
        <v>3633030.4851860767</v>
      </c>
      <c r="AI69" s="195">
        <v>1997887.4943579924</v>
      </c>
      <c r="AJ69" s="195">
        <v>110</v>
      </c>
      <c r="AK69" s="195">
        <v>591</v>
      </c>
      <c r="AL69" s="195">
        <v>1.401792628535484</v>
      </c>
      <c r="AM69" s="195">
        <v>20</v>
      </c>
      <c r="AN69" s="195">
        <v>0.014044943820224719</v>
      </c>
      <c r="AO69" s="195">
        <v>0.01007668985197075</v>
      </c>
      <c r="AP69" s="195">
        <v>0</v>
      </c>
      <c r="AQ69" s="195">
        <v>1</v>
      </c>
      <c r="AR69" s="195">
        <v>0</v>
      </c>
      <c r="AS69" s="195">
        <v>0</v>
      </c>
      <c r="AT69" s="195">
        <v>0</v>
      </c>
      <c r="AU69" s="195">
        <v>445</v>
      </c>
      <c r="AV69" s="195">
        <v>3.2</v>
      </c>
      <c r="AW69" s="195">
        <v>5.657685110944844</v>
      </c>
      <c r="AX69" s="195">
        <v>67</v>
      </c>
      <c r="AY69" s="195">
        <v>356</v>
      </c>
      <c r="AZ69" s="195">
        <v>0.18820224719101122</v>
      </c>
      <c r="BA69" s="195">
        <v>0.12340779616749574</v>
      </c>
      <c r="BB69" s="195">
        <v>0.94145</v>
      </c>
      <c r="BC69" s="195">
        <v>403</v>
      </c>
      <c r="BD69" s="195">
        <v>449</v>
      </c>
      <c r="BE69" s="195">
        <v>0.8975501113585747</v>
      </c>
      <c r="BF69" s="195">
        <v>0.48301377050644434</v>
      </c>
      <c r="BG69" s="195">
        <v>0</v>
      </c>
      <c r="BH69" s="195">
        <v>0</v>
      </c>
      <c r="BI69" s="195">
        <v>0</v>
      </c>
      <c r="BJ69" s="195">
        <v>-341.76</v>
      </c>
      <c r="BK69" s="195">
        <v>-5838.4</v>
      </c>
      <c r="BL69" s="195">
        <v>-398.72</v>
      </c>
      <c r="BM69" s="195">
        <v>-2036.32</v>
      </c>
      <c r="BN69" s="195">
        <v>-56.96</v>
      </c>
      <c r="BO69" s="195">
        <v>12874</v>
      </c>
      <c r="BP69" s="195">
        <v>-29981.450160699373</v>
      </c>
      <c r="BQ69" s="195">
        <v>-121709.28</v>
      </c>
      <c r="BR69" s="195">
        <v>53822.27823724039</v>
      </c>
      <c r="BS69" s="195">
        <v>158615</v>
      </c>
      <c r="BT69" s="195">
        <v>47512</v>
      </c>
      <c r="BU69" s="195">
        <v>119051.56090819609</v>
      </c>
      <c r="BV69" s="195">
        <v>7616.3543238918255</v>
      </c>
      <c r="BW69" s="195">
        <v>21503.490366428287</v>
      </c>
      <c r="BX69" s="195">
        <v>69878.34002194715</v>
      </c>
      <c r="BY69" s="195">
        <v>85699.80887111144</v>
      </c>
      <c r="BZ69" s="195">
        <v>125186.9110305073</v>
      </c>
      <c r="CA69" s="195">
        <v>40962.804342577336</v>
      </c>
      <c r="CB69" s="195">
        <v>128.16</v>
      </c>
      <c r="CC69" s="195">
        <v>4202.1696548657055</v>
      </c>
      <c r="CD69" s="195">
        <v>747052.8777567656</v>
      </c>
      <c r="CE69" s="195">
        <v>546305.3475960662</v>
      </c>
      <c r="CF69" s="195">
        <v>137125.79026237782</v>
      </c>
      <c r="CG69" s="229">
        <v>1441922.8247961907</v>
      </c>
      <c r="CH69" s="195">
        <v>-272683</v>
      </c>
      <c r="CI69" s="195">
        <v>-10419.072</v>
      </c>
      <c r="CJ69" s="195">
        <v>5907163.959458186</v>
      </c>
      <c r="CL69" s="195">
        <v>1462</v>
      </c>
    </row>
    <row r="70" spans="1:90" ht="9.75">
      <c r="A70" s="195">
        <v>217</v>
      </c>
      <c r="B70" s="195" t="s">
        <v>74</v>
      </c>
      <c r="C70" s="195">
        <v>5578</v>
      </c>
      <c r="D70" s="195">
        <v>20446625.91</v>
      </c>
      <c r="E70" s="195">
        <v>6606404.914810888</v>
      </c>
      <c r="F70" s="195">
        <v>1109580.0583633876</v>
      </c>
      <c r="G70" s="195">
        <v>28162610.883174278</v>
      </c>
      <c r="H70" s="195">
        <v>3599.08</v>
      </c>
      <c r="I70" s="195">
        <v>20075668.24</v>
      </c>
      <c r="J70" s="195">
        <v>8086942.6431742795</v>
      </c>
      <c r="K70" s="195">
        <v>205617.12554612558</v>
      </c>
      <c r="L70" s="195">
        <v>1142803.7403244413</v>
      </c>
      <c r="M70" s="195">
        <v>0</v>
      </c>
      <c r="N70" s="195">
        <v>9435363.509044847</v>
      </c>
      <c r="O70" s="195">
        <v>3971421.3415765846</v>
      </c>
      <c r="P70" s="195">
        <v>13406784.850621432</v>
      </c>
      <c r="Q70" s="195">
        <v>418</v>
      </c>
      <c r="R70" s="195">
        <v>76</v>
      </c>
      <c r="S70" s="195">
        <v>405</v>
      </c>
      <c r="T70" s="195">
        <v>221</v>
      </c>
      <c r="U70" s="195">
        <v>221</v>
      </c>
      <c r="V70" s="195">
        <v>3043</v>
      </c>
      <c r="W70" s="195">
        <v>669</v>
      </c>
      <c r="X70" s="195">
        <v>370</v>
      </c>
      <c r="Y70" s="195">
        <v>155</v>
      </c>
      <c r="Z70" s="195">
        <v>22</v>
      </c>
      <c r="AA70" s="195">
        <v>0</v>
      </c>
      <c r="AB70" s="195">
        <v>5463</v>
      </c>
      <c r="AC70" s="195">
        <v>93</v>
      </c>
      <c r="AD70" s="195">
        <v>1194</v>
      </c>
      <c r="AE70" s="195">
        <v>1.0258443156897394</v>
      </c>
      <c r="AF70" s="195">
        <v>6606404.914810888</v>
      </c>
      <c r="AG70" s="195">
        <v>3277776.0004473566</v>
      </c>
      <c r="AH70" s="195">
        <v>792660.5106450772</v>
      </c>
      <c r="AI70" s="195">
        <v>347846.4833926861</v>
      </c>
      <c r="AJ70" s="195">
        <v>287</v>
      </c>
      <c r="AK70" s="195">
        <v>2554</v>
      </c>
      <c r="AL70" s="195">
        <v>0.8463296799113803</v>
      </c>
      <c r="AM70" s="195">
        <v>93</v>
      </c>
      <c r="AN70" s="195">
        <v>0.016672642524202225</v>
      </c>
      <c r="AO70" s="195">
        <v>0.012704388555948257</v>
      </c>
      <c r="AP70" s="195">
        <v>0</v>
      </c>
      <c r="AQ70" s="195">
        <v>22</v>
      </c>
      <c r="AR70" s="195">
        <v>0</v>
      </c>
      <c r="AS70" s="195">
        <v>0</v>
      </c>
      <c r="AT70" s="195">
        <v>0</v>
      </c>
      <c r="AU70" s="195">
        <v>468.33</v>
      </c>
      <c r="AV70" s="195">
        <v>11.910405056263746</v>
      </c>
      <c r="AW70" s="195">
        <v>1.5200652093273854</v>
      </c>
      <c r="AX70" s="195">
        <v>255</v>
      </c>
      <c r="AY70" s="195">
        <v>1567</v>
      </c>
      <c r="AZ70" s="195">
        <v>0.16273133375877472</v>
      </c>
      <c r="BA70" s="195">
        <v>0.09793688273525923</v>
      </c>
      <c r="BB70" s="195">
        <v>0</v>
      </c>
      <c r="BC70" s="195">
        <v>2187</v>
      </c>
      <c r="BD70" s="195">
        <v>2190</v>
      </c>
      <c r="BE70" s="195">
        <v>0.9986301369863013</v>
      </c>
      <c r="BF70" s="195">
        <v>0.584093796134171</v>
      </c>
      <c r="BG70" s="195">
        <v>0</v>
      </c>
      <c r="BH70" s="195">
        <v>0</v>
      </c>
      <c r="BI70" s="195">
        <v>0</v>
      </c>
      <c r="BJ70" s="195">
        <v>-1338.72</v>
      </c>
      <c r="BK70" s="195">
        <v>-22869.8</v>
      </c>
      <c r="BL70" s="195">
        <v>-1561.8400000000001</v>
      </c>
      <c r="BM70" s="195">
        <v>-7976.54</v>
      </c>
      <c r="BN70" s="195">
        <v>-223.12</v>
      </c>
      <c r="BO70" s="195">
        <v>-39125</v>
      </c>
      <c r="BP70" s="195">
        <v>-296543.3674763072</v>
      </c>
      <c r="BQ70" s="195">
        <v>-476751.66</v>
      </c>
      <c r="BR70" s="195">
        <v>-29314.746329082176</v>
      </c>
      <c r="BS70" s="195">
        <v>472563</v>
      </c>
      <c r="BT70" s="195">
        <v>155789</v>
      </c>
      <c r="BU70" s="195">
        <v>373453.802525867</v>
      </c>
      <c r="BV70" s="195">
        <v>18040.573836712447</v>
      </c>
      <c r="BW70" s="195">
        <v>72786.55766004905</v>
      </c>
      <c r="BX70" s="195">
        <v>176020.8346108859</v>
      </c>
      <c r="BY70" s="195">
        <v>301129.87290488865</v>
      </c>
      <c r="BZ70" s="195">
        <v>492919.3720727344</v>
      </c>
      <c r="CA70" s="195">
        <v>137422.61225023714</v>
      </c>
      <c r="CB70" s="195">
        <v>502.02</v>
      </c>
      <c r="CC70" s="195">
        <v>-23927.031731544248</v>
      </c>
      <c r="CD70" s="195">
        <v>2108260.8678007484</v>
      </c>
      <c r="CE70" s="195">
        <v>1142803.7403244413</v>
      </c>
      <c r="CF70" s="195">
        <v>0</v>
      </c>
      <c r="CG70" s="229">
        <v>3971421.3415765846</v>
      </c>
      <c r="CH70" s="195">
        <v>-98230</v>
      </c>
      <c r="CI70" s="195">
        <v>-20773.024799999996</v>
      </c>
      <c r="CJ70" s="195">
        <v>13308554.850621432</v>
      </c>
      <c r="CL70" s="195">
        <v>5590</v>
      </c>
    </row>
    <row r="71" spans="1:90" ht="9.75">
      <c r="A71" s="195">
        <v>218</v>
      </c>
      <c r="B71" s="195" t="s">
        <v>75</v>
      </c>
      <c r="C71" s="195">
        <v>1349</v>
      </c>
      <c r="D71" s="195">
        <v>5121258.800000001</v>
      </c>
      <c r="E71" s="195">
        <v>2507465.2554561673</v>
      </c>
      <c r="F71" s="195">
        <v>303711.996338705</v>
      </c>
      <c r="G71" s="195">
        <v>7932436.051794873</v>
      </c>
      <c r="H71" s="195">
        <v>3599.08</v>
      </c>
      <c r="I71" s="195">
        <v>4855158.92</v>
      </c>
      <c r="J71" s="195">
        <v>3077277.1317948727</v>
      </c>
      <c r="K71" s="195">
        <v>47570.36214210823</v>
      </c>
      <c r="L71" s="195">
        <v>594645.4532744648</v>
      </c>
      <c r="M71" s="195">
        <v>0</v>
      </c>
      <c r="N71" s="195">
        <v>3719492.947211446</v>
      </c>
      <c r="O71" s="195">
        <v>1226554.326818182</v>
      </c>
      <c r="P71" s="195">
        <v>4946047.274029627</v>
      </c>
      <c r="Q71" s="195">
        <v>63</v>
      </c>
      <c r="R71" s="195">
        <v>8</v>
      </c>
      <c r="S71" s="195">
        <v>65</v>
      </c>
      <c r="T71" s="195">
        <v>38</v>
      </c>
      <c r="U71" s="195">
        <v>29</v>
      </c>
      <c r="V71" s="195">
        <v>720</v>
      </c>
      <c r="W71" s="195">
        <v>194</v>
      </c>
      <c r="X71" s="195">
        <v>159</v>
      </c>
      <c r="Y71" s="195">
        <v>73</v>
      </c>
      <c r="Z71" s="195">
        <v>23</v>
      </c>
      <c r="AA71" s="195">
        <v>0</v>
      </c>
      <c r="AB71" s="195">
        <v>1310</v>
      </c>
      <c r="AC71" s="195">
        <v>16</v>
      </c>
      <c r="AD71" s="195">
        <v>426</v>
      </c>
      <c r="AE71" s="195">
        <v>1.6099698828768514</v>
      </c>
      <c r="AF71" s="195">
        <v>2507465.2554561673</v>
      </c>
      <c r="AG71" s="195">
        <v>8721121.591545891</v>
      </c>
      <c r="AH71" s="195">
        <v>1564679.0170376976</v>
      </c>
      <c r="AI71" s="195">
        <v>936509.7629803086</v>
      </c>
      <c r="AJ71" s="195">
        <v>63</v>
      </c>
      <c r="AK71" s="195">
        <v>641</v>
      </c>
      <c r="AL71" s="195">
        <v>0.7402204643066468</v>
      </c>
      <c r="AM71" s="195">
        <v>16</v>
      </c>
      <c r="AN71" s="195">
        <v>0.011860637509266123</v>
      </c>
      <c r="AO71" s="195">
        <v>0.007892383541012155</v>
      </c>
      <c r="AP71" s="195">
        <v>0</v>
      </c>
      <c r="AQ71" s="195">
        <v>23</v>
      </c>
      <c r="AR71" s="195">
        <v>0</v>
      </c>
      <c r="AS71" s="195">
        <v>0</v>
      </c>
      <c r="AT71" s="195">
        <v>0</v>
      </c>
      <c r="AU71" s="195">
        <v>185.76</v>
      </c>
      <c r="AV71" s="195">
        <v>7.262058570198105</v>
      </c>
      <c r="AW71" s="195">
        <v>2.493038603312947</v>
      </c>
      <c r="AX71" s="195">
        <v>63</v>
      </c>
      <c r="AY71" s="195">
        <v>349</v>
      </c>
      <c r="AZ71" s="195">
        <v>0.18051575931232092</v>
      </c>
      <c r="BA71" s="195">
        <v>0.11572130828880543</v>
      </c>
      <c r="BB71" s="195">
        <v>0.0557</v>
      </c>
      <c r="BC71" s="195">
        <v>417</v>
      </c>
      <c r="BD71" s="195">
        <v>528</v>
      </c>
      <c r="BE71" s="195">
        <v>0.7897727272727273</v>
      </c>
      <c r="BF71" s="195">
        <v>0.375236386420597</v>
      </c>
      <c r="BG71" s="195">
        <v>0</v>
      </c>
      <c r="BH71" s="195">
        <v>0</v>
      </c>
      <c r="BI71" s="195">
        <v>0</v>
      </c>
      <c r="BJ71" s="195">
        <v>-323.76</v>
      </c>
      <c r="BK71" s="195">
        <v>-5530.9</v>
      </c>
      <c r="BL71" s="195">
        <v>-377.72</v>
      </c>
      <c r="BM71" s="195">
        <v>-1929.07</v>
      </c>
      <c r="BN71" s="195">
        <v>-53.96</v>
      </c>
      <c r="BO71" s="195">
        <v>-17238</v>
      </c>
      <c r="BP71" s="195">
        <v>-44338.70998035915</v>
      </c>
      <c r="BQ71" s="195">
        <v>-115299.03</v>
      </c>
      <c r="BR71" s="195">
        <v>87483.34700512048</v>
      </c>
      <c r="BS71" s="195">
        <v>162602</v>
      </c>
      <c r="BT71" s="195">
        <v>51113</v>
      </c>
      <c r="BU71" s="195">
        <v>118966.60017293353</v>
      </c>
      <c r="BV71" s="195">
        <v>8090.23369131995</v>
      </c>
      <c r="BW71" s="195">
        <v>21888.878572067195</v>
      </c>
      <c r="BX71" s="195">
        <v>65271.60570674855</v>
      </c>
      <c r="BY71" s="195">
        <v>96252.52713104039</v>
      </c>
      <c r="BZ71" s="195">
        <v>159066.5523161456</v>
      </c>
      <c r="CA71" s="195">
        <v>50378.74084016659</v>
      </c>
      <c r="CB71" s="195">
        <v>121.41</v>
      </c>
      <c r="CC71" s="195">
        <v>-3240.6521807183854</v>
      </c>
      <c r="CD71" s="195">
        <v>800756.243254824</v>
      </c>
      <c r="CE71" s="195">
        <v>594645.4532744648</v>
      </c>
      <c r="CF71" s="195">
        <v>0</v>
      </c>
      <c r="CG71" s="229">
        <v>1226554.326818182</v>
      </c>
      <c r="CH71" s="195">
        <v>-306201</v>
      </c>
      <c r="CI71" s="195">
        <v>-450624.864</v>
      </c>
      <c r="CJ71" s="195">
        <v>4639846.274029627</v>
      </c>
      <c r="CL71" s="195">
        <v>1369</v>
      </c>
    </row>
    <row r="72" spans="1:90" ht="9.75">
      <c r="A72" s="195">
        <v>224</v>
      </c>
      <c r="B72" s="195" t="s">
        <v>76</v>
      </c>
      <c r="C72" s="195">
        <v>8911</v>
      </c>
      <c r="D72" s="195">
        <v>32152700.389999997</v>
      </c>
      <c r="E72" s="195">
        <v>10326581.62520327</v>
      </c>
      <c r="F72" s="195">
        <v>2228458.012419286</v>
      </c>
      <c r="G72" s="195">
        <v>44707740.02762255</v>
      </c>
      <c r="H72" s="195">
        <v>3599.08</v>
      </c>
      <c r="I72" s="195">
        <v>32071401.88</v>
      </c>
      <c r="J72" s="195">
        <v>12636338.147622552</v>
      </c>
      <c r="K72" s="195">
        <v>205621.22362662942</v>
      </c>
      <c r="L72" s="195">
        <v>1330201.709876482</v>
      </c>
      <c r="M72" s="195">
        <v>0</v>
      </c>
      <c r="N72" s="195">
        <v>14172161.081125662</v>
      </c>
      <c r="O72" s="195">
        <v>4168610.8436819245</v>
      </c>
      <c r="P72" s="195">
        <v>18340771.924807586</v>
      </c>
      <c r="Q72" s="195">
        <v>526</v>
      </c>
      <c r="R72" s="195">
        <v>99</v>
      </c>
      <c r="S72" s="195">
        <v>664</v>
      </c>
      <c r="T72" s="195">
        <v>315</v>
      </c>
      <c r="U72" s="195">
        <v>286</v>
      </c>
      <c r="V72" s="195">
        <v>4908</v>
      </c>
      <c r="W72" s="195">
        <v>1220</v>
      </c>
      <c r="X72" s="195">
        <v>584</v>
      </c>
      <c r="Y72" s="195">
        <v>309</v>
      </c>
      <c r="Z72" s="195">
        <v>80</v>
      </c>
      <c r="AA72" s="195">
        <v>0</v>
      </c>
      <c r="AB72" s="195">
        <v>8372</v>
      </c>
      <c r="AC72" s="195">
        <v>459</v>
      </c>
      <c r="AD72" s="195">
        <v>2113</v>
      </c>
      <c r="AE72" s="195">
        <v>1.0037485159521526</v>
      </c>
      <c r="AF72" s="195">
        <v>10326581.62520327</v>
      </c>
      <c r="AG72" s="195">
        <v>2652108.2708240245</v>
      </c>
      <c r="AH72" s="195">
        <v>1000590.0233160785</v>
      </c>
      <c r="AI72" s="195">
        <v>178382.8119962493</v>
      </c>
      <c r="AJ72" s="195">
        <v>494</v>
      </c>
      <c r="AK72" s="195">
        <v>4218</v>
      </c>
      <c r="AL72" s="195">
        <v>0.8820616515182738</v>
      </c>
      <c r="AM72" s="195">
        <v>459</v>
      </c>
      <c r="AN72" s="195">
        <v>0.05150937044102794</v>
      </c>
      <c r="AO72" s="195">
        <v>0.047541116472773974</v>
      </c>
      <c r="AP72" s="195">
        <v>0</v>
      </c>
      <c r="AQ72" s="195">
        <v>80</v>
      </c>
      <c r="AR72" s="195">
        <v>0</v>
      </c>
      <c r="AS72" s="195">
        <v>0</v>
      </c>
      <c r="AT72" s="195">
        <v>0</v>
      </c>
      <c r="AU72" s="195">
        <v>242.36</v>
      </c>
      <c r="AV72" s="195">
        <v>36.767618418881</v>
      </c>
      <c r="AW72" s="195">
        <v>0.4924059031717536</v>
      </c>
      <c r="AX72" s="195">
        <v>605</v>
      </c>
      <c r="AY72" s="195">
        <v>2825</v>
      </c>
      <c r="AZ72" s="195">
        <v>0.21415929203539824</v>
      </c>
      <c r="BA72" s="195">
        <v>0.14936484101188274</v>
      </c>
      <c r="BB72" s="195">
        <v>0</v>
      </c>
      <c r="BC72" s="195">
        <v>2793</v>
      </c>
      <c r="BD72" s="195">
        <v>3580</v>
      </c>
      <c r="BE72" s="195">
        <v>0.7801675977653632</v>
      </c>
      <c r="BF72" s="195">
        <v>0.36563125691323284</v>
      </c>
      <c r="BG72" s="195">
        <v>0</v>
      </c>
      <c r="BH72" s="195">
        <v>0</v>
      </c>
      <c r="BI72" s="195">
        <v>0</v>
      </c>
      <c r="BJ72" s="195">
        <v>-2138.64</v>
      </c>
      <c r="BK72" s="195">
        <v>-36535.1</v>
      </c>
      <c r="BL72" s="195">
        <v>-2495.0800000000004</v>
      </c>
      <c r="BM72" s="195">
        <v>-12742.73</v>
      </c>
      <c r="BN72" s="195">
        <v>-356.44</v>
      </c>
      <c r="BO72" s="195">
        <v>-176375</v>
      </c>
      <c r="BP72" s="195">
        <v>-440551.87471863773</v>
      </c>
      <c r="BQ72" s="195">
        <v>-761623.17</v>
      </c>
      <c r="BR72" s="195">
        <v>-10497.994075188413</v>
      </c>
      <c r="BS72" s="195">
        <v>685735</v>
      </c>
      <c r="BT72" s="195">
        <v>228313</v>
      </c>
      <c r="BU72" s="195">
        <v>466962.71765660605</v>
      </c>
      <c r="BV72" s="195">
        <v>11345.00072373815</v>
      </c>
      <c r="BW72" s="195">
        <v>67552.37743129855</v>
      </c>
      <c r="BX72" s="195">
        <v>178336.21752535802</v>
      </c>
      <c r="BY72" s="195">
        <v>429863.58683494903</v>
      </c>
      <c r="BZ72" s="195">
        <v>726820.3431030754</v>
      </c>
      <c r="CA72" s="195">
        <v>196777.54589011226</v>
      </c>
      <c r="CB72" s="195">
        <v>801.99</v>
      </c>
      <c r="CC72" s="195">
        <v>33725.91950516996</v>
      </c>
      <c r="CD72" s="195">
        <v>2839360.7045951197</v>
      </c>
      <c r="CE72" s="195">
        <v>1330201.709876482</v>
      </c>
      <c r="CF72" s="195">
        <v>0</v>
      </c>
      <c r="CG72" s="229">
        <v>4168610.8436819245</v>
      </c>
      <c r="CH72" s="195">
        <v>-638152</v>
      </c>
      <c r="CI72" s="195">
        <v>26750.967359999995</v>
      </c>
      <c r="CJ72" s="195">
        <v>17702619.924807586</v>
      </c>
      <c r="CL72" s="195">
        <v>8969</v>
      </c>
    </row>
    <row r="73" spans="1:90" ht="9.75">
      <c r="A73" s="195">
        <v>226</v>
      </c>
      <c r="B73" s="195" t="s">
        <v>77</v>
      </c>
      <c r="C73" s="195">
        <v>4232</v>
      </c>
      <c r="D73" s="195">
        <v>15786661.88</v>
      </c>
      <c r="E73" s="195">
        <v>6321186.484582518</v>
      </c>
      <c r="F73" s="195">
        <v>1332846.6176448269</v>
      </c>
      <c r="G73" s="195">
        <v>23440694.982227348</v>
      </c>
      <c r="H73" s="195">
        <v>3599.08</v>
      </c>
      <c r="I73" s="195">
        <v>15231306.56</v>
      </c>
      <c r="J73" s="195">
        <v>8209388.422227347</v>
      </c>
      <c r="K73" s="195">
        <v>1003019.588842384</v>
      </c>
      <c r="L73" s="195">
        <v>1275446.9354627312</v>
      </c>
      <c r="M73" s="195">
        <v>445956.4929907937</v>
      </c>
      <c r="N73" s="195">
        <v>10933811.439523257</v>
      </c>
      <c r="O73" s="195">
        <v>3907228.2042199993</v>
      </c>
      <c r="P73" s="195">
        <v>14841039.643743256</v>
      </c>
      <c r="Q73" s="195">
        <v>205</v>
      </c>
      <c r="R73" s="195">
        <v>30</v>
      </c>
      <c r="S73" s="195">
        <v>267</v>
      </c>
      <c r="T73" s="195">
        <v>137</v>
      </c>
      <c r="U73" s="195">
        <v>151</v>
      </c>
      <c r="V73" s="195">
        <v>2151</v>
      </c>
      <c r="W73" s="195">
        <v>663</v>
      </c>
      <c r="X73" s="195">
        <v>455</v>
      </c>
      <c r="Y73" s="195">
        <v>173</v>
      </c>
      <c r="Z73" s="195">
        <v>1</v>
      </c>
      <c r="AA73" s="195">
        <v>0</v>
      </c>
      <c r="AB73" s="195">
        <v>4187</v>
      </c>
      <c r="AC73" s="195">
        <v>44</v>
      </c>
      <c r="AD73" s="195">
        <v>1291</v>
      </c>
      <c r="AE73" s="195">
        <v>1.293742131570614</v>
      </c>
      <c r="AF73" s="195">
        <v>6321186.484582518</v>
      </c>
      <c r="AG73" s="195">
        <v>12781998.216565898</v>
      </c>
      <c r="AH73" s="195">
        <v>3000109.6527871597</v>
      </c>
      <c r="AI73" s="195">
        <v>1275437.1057731826</v>
      </c>
      <c r="AJ73" s="195">
        <v>329</v>
      </c>
      <c r="AK73" s="195">
        <v>1787</v>
      </c>
      <c r="AL73" s="195">
        <v>1.3865959042570635</v>
      </c>
      <c r="AM73" s="195">
        <v>44</v>
      </c>
      <c r="AN73" s="195">
        <v>0.010396975425330813</v>
      </c>
      <c r="AO73" s="195">
        <v>0.006428721457076845</v>
      </c>
      <c r="AP73" s="195">
        <v>0</v>
      </c>
      <c r="AQ73" s="195">
        <v>1</v>
      </c>
      <c r="AR73" s="195">
        <v>0</v>
      </c>
      <c r="AS73" s="195">
        <v>0</v>
      </c>
      <c r="AT73" s="195">
        <v>0</v>
      </c>
      <c r="AU73" s="195">
        <v>887.07</v>
      </c>
      <c r="AV73" s="195">
        <v>4.770762172094648</v>
      </c>
      <c r="AW73" s="195">
        <v>3.7949056569874053</v>
      </c>
      <c r="AX73" s="195">
        <v>157</v>
      </c>
      <c r="AY73" s="195">
        <v>1124</v>
      </c>
      <c r="AZ73" s="195">
        <v>0.1396797153024911</v>
      </c>
      <c r="BA73" s="195">
        <v>0.07488526427897561</v>
      </c>
      <c r="BB73" s="195">
        <v>0.953816</v>
      </c>
      <c r="BC73" s="195">
        <v>1392</v>
      </c>
      <c r="BD73" s="195">
        <v>1355</v>
      </c>
      <c r="BE73" s="195">
        <v>1.0273062730627307</v>
      </c>
      <c r="BF73" s="195">
        <v>0.6127699322106004</v>
      </c>
      <c r="BG73" s="195">
        <v>0</v>
      </c>
      <c r="BH73" s="195">
        <v>0</v>
      </c>
      <c r="BI73" s="195">
        <v>0</v>
      </c>
      <c r="BJ73" s="195">
        <v>-1015.68</v>
      </c>
      <c r="BK73" s="195">
        <v>-17351.199999999997</v>
      </c>
      <c r="BL73" s="195">
        <v>-1184.96</v>
      </c>
      <c r="BM73" s="195">
        <v>-6051.759999999999</v>
      </c>
      <c r="BN73" s="195">
        <v>-169.28</v>
      </c>
      <c r="BO73" s="195">
        <v>77843</v>
      </c>
      <c r="BP73" s="195">
        <v>-124316.96631085005</v>
      </c>
      <c r="BQ73" s="195">
        <v>-361709.04</v>
      </c>
      <c r="BR73" s="195">
        <v>29320.945028565824</v>
      </c>
      <c r="BS73" s="195">
        <v>418140</v>
      </c>
      <c r="BT73" s="195">
        <v>130108</v>
      </c>
      <c r="BU73" s="195">
        <v>326875.1375349644</v>
      </c>
      <c r="BV73" s="195">
        <v>18659.542831763487</v>
      </c>
      <c r="BW73" s="195">
        <v>35891.78501852707</v>
      </c>
      <c r="BX73" s="195">
        <v>158948.51525087937</v>
      </c>
      <c r="BY73" s="195">
        <v>230569.23956807284</v>
      </c>
      <c r="BZ73" s="195">
        <v>370414.3147754081</v>
      </c>
      <c r="CA73" s="195">
        <v>114099.50544567108</v>
      </c>
      <c r="CB73" s="195">
        <v>380.88</v>
      </c>
      <c r="CC73" s="195">
        <v>-3985.5236802705986</v>
      </c>
      <c r="CD73" s="195">
        <v>1907265.3417735812</v>
      </c>
      <c r="CE73" s="195">
        <v>1275446.9354627312</v>
      </c>
      <c r="CF73" s="195">
        <v>445956.4929907937</v>
      </c>
      <c r="CG73" s="229">
        <v>3907228.2042199993</v>
      </c>
      <c r="CH73" s="195">
        <v>53953</v>
      </c>
      <c r="CI73" s="195">
        <v>175886.9592</v>
      </c>
      <c r="CJ73" s="195">
        <v>14894992.643743256</v>
      </c>
      <c r="CL73" s="195">
        <v>4268</v>
      </c>
    </row>
    <row r="74" spans="1:90" ht="9.75">
      <c r="A74" s="195">
        <v>230</v>
      </c>
      <c r="B74" s="195" t="s">
        <v>78</v>
      </c>
      <c r="C74" s="195">
        <v>2449</v>
      </c>
      <c r="D74" s="195">
        <v>8965832.35</v>
      </c>
      <c r="E74" s="195">
        <v>3292015.7451613145</v>
      </c>
      <c r="F74" s="195">
        <v>811724.6695082276</v>
      </c>
      <c r="G74" s="195">
        <v>13069572.764669543</v>
      </c>
      <c r="H74" s="195">
        <v>3599.08</v>
      </c>
      <c r="I74" s="195">
        <v>8814146.92</v>
      </c>
      <c r="J74" s="195">
        <v>4255425.844669543</v>
      </c>
      <c r="K74" s="195">
        <v>362184.4747357995</v>
      </c>
      <c r="L74" s="195">
        <v>1101946.276005072</v>
      </c>
      <c r="M74" s="195">
        <v>18952.611184598838</v>
      </c>
      <c r="N74" s="195">
        <v>5738509.206595013</v>
      </c>
      <c r="O74" s="195">
        <v>2487982.831489621</v>
      </c>
      <c r="P74" s="195">
        <v>8226492.038084634</v>
      </c>
      <c r="Q74" s="195">
        <v>110</v>
      </c>
      <c r="R74" s="195">
        <v>20</v>
      </c>
      <c r="S74" s="195">
        <v>128</v>
      </c>
      <c r="T74" s="195">
        <v>70</v>
      </c>
      <c r="U74" s="195">
        <v>77</v>
      </c>
      <c r="V74" s="195">
        <v>1271</v>
      </c>
      <c r="W74" s="195">
        <v>415</v>
      </c>
      <c r="X74" s="195">
        <v>245</v>
      </c>
      <c r="Y74" s="195">
        <v>113</v>
      </c>
      <c r="Z74" s="195">
        <v>2</v>
      </c>
      <c r="AA74" s="195">
        <v>0</v>
      </c>
      <c r="AB74" s="195">
        <v>2389</v>
      </c>
      <c r="AC74" s="195">
        <v>58</v>
      </c>
      <c r="AD74" s="195">
        <v>773</v>
      </c>
      <c r="AE74" s="195">
        <v>1.1643080393778111</v>
      </c>
      <c r="AF74" s="195">
        <v>3292015.7451613145</v>
      </c>
      <c r="AG74" s="195">
        <v>8051015.825467819</v>
      </c>
      <c r="AH74" s="195">
        <v>1588528.6453513228</v>
      </c>
      <c r="AI74" s="195">
        <v>740288.6697844346</v>
      </c>
      <c r="AJ74" s="195">
        <v>134</v>
      </c>
      <c r="AK74" s="195">
        <v>1065</v>
      </c>
      <c r="AL74" s="195">
        <v>0.9476189963656774</v>
      </c>
      <c r="AM74" s="195">
        <v>58</v>
      </c>
      <c r="AN74" s="195">
        <v>0.023683135973866884</v>
      </c>
      <c r="AO74" s="195">
        <v>0.019714882005612916</v>
      </c>
      <c r="AP74" s="195">
        <v>0</v>
      </c>
      <c r="AQ74" s="195">
        <v>2</v>
      </c>
      <c r="AR74" s="195">
        <v>0</v>
      </c>
      <c r="AS74" s="195">
        <v>0</v>
      </c>
      <c r="AT74" s="195">
        <v>0</v>
      </c>
      <c r="AU74" s="195">
        <v>502.14</v>
      </c>
      <c r="AV74" s="195">
        <v>4.877125901143108</v>
      </c>
      <c r="AW74" s="195">
        <v>3.7121437342390773</v>
      </c>
      <c r="AX74" s="195">
        <v>150</v>
      </c>
      <c r="AY74" s="195">
        <v>671</v>
      </c>
      <c r="AZ74" s="195">
        <v>0.22354694485842028</v>
      </c>
      <c r="BA74" s="195">
        <v>0.1587524938349048</v>
      </c>
      <c r="BB74" s="195">
        <v>0.5636</v>
      </c>
      <c r="BC74" s="195">
        <v>782</v>
      </c>
      <c r="BD74" s="195">
        <v>868</v>
      </c>
      <c r="BE74" s="195">
        <v>0.9009216589861752</v>
      </c>
      <c r="BF74" s="195">
        <v>0.48638531813404484</v>
      </c>
      <c r="BG74" s="195">
        <v>0</v>
      </c>
      <c r="BH74" s="195">
        <v>0</v>
      </c>
      <c r="BI74" s="195">
        <v>0</v>
      </c>
      <c r="BJ74" s="195">
        <v>-587.76</v>
      </c>
      <c r="BK74" s="195">
        <v>-10040.9</v>
      </c>
      <c r="BL74" s="195">
        <v>-685.72</v>
      </c>
      <c r="BM74" s="195">
        <v>-3502.0699999999997</v>
      </c>
      <c r="BN74" s="195">
        <v>-97.96000000000001</v>
      </c>
      <c r="BO74" s="195">
        <v>139899</v>
      </c>
      <c r="BP74" s="195">
        <v>-33141.33935715564</v>
      </c>
      <c r="BQ74" s="195">
        <v>-209316.03</v>
      </c>
      <c r="BR74" s="195">
        <v>9185.336451798677</v>
      </c>
      <c r="BS74" s="195">
        <v>291060</v>
      </c>
      <c r="BT74" s="195">
        <v>92413</v>
      </c>
      <c r="BU74" s="195">
        <v>256894.05377211169</v>
      </c>
      <c r="BV74" s="195">
        <v>15394.886270220215</v>
      </c>
      <c r="BW74" s="195">
        <v>35647.9445174762</v>
      </c>
      <c r="BX74" s="195">
        <v>106520.14217974393</v>
      </c>
      <c r="BY74" s="195">
        <v>169559.83785104705</v>
      </c>
      <c r="BZ74" s="195">
        <v>240230.03207086163</v>
      </c>
      <c r="CA74" s="195">
        <v>84367.24290657333</v>
      </c>
      <c r="CB74" s="195">
        <v>220.41</v>
      </c>
      <c r="CC74" s="195">
        <v>-12620.190657605053</v>
      </c>
      <c r="CD74" s="195">
        <v>1428771.6953622277</v>
      </c>
      <c r="CE74" s="195">
        <v>1101946.276005072</v>
      </c>
      <c r="CF74" s="195">
        <v>18952.611184598838</v>
      </c>
      <c r="CG74" s="229">
        <v>2487982.831489621</v>
      </c>
      <c r="CH74" s="195">
        <v>-428262</v>
      </c>
      <c r="CI74" s="195">
        <v>15628.608</v>
      </c>
      <c r="CJ74" s="195">
        <v>7798230.038084634</v>
      </c>
      <c r="CL74" s="195">
        <v>2475</v>
      </c>
    </row>
    <row r="75" spans="1:90" ht="9.75">
      <c r="A75" s="195">
        <v>231</v>
      </c>
      <c r="B75" s="195" t="s">
        <v>79</v>
      </c>
      <c r="C75" s="195">
        <v>1296</v>
      </c>
      <c r="D75" s="195">
        <v>4397578.92</v>
      </c>
      <c r="E75" s="195">
        <v>1744210.6748757334</v>
      </c>
      <c r="F75" s="195">
        <v>458769.1237966586</v>
      </c>
      <c r="G75" s="195">
        <v>6600558.718672392</v>
      </c>
      <c r="H75" s="195">
        <v>3599.08</v>
      </c>
      <c r="I75" s="195">
        <v>4664407.68</v>
      </c>
      <c r="J75" s="195">
        <v>1936151.0386723923</v>
      </c>
      <c r="K75" s="195">
        <v>148474.6389428028</v>
      </c>
      <c r="L75" s="195">
        <v>300095.47698512505</v>
      </c>
      <c r="M75" s="195">
        <v>0</v>
      </c>
      <c r="N75" s="195">
        <v>2384721.15460032</v>
      </c>
      <c r="O75" s="195">
        <v>-235134.98933359765</v>
      </c>
      <c r="P75" s="195">
        <v>2149586.1652667224</v>
      </c>
      <c r="Q75" s="195">
        <v>55</v>
      </c>
      <c r="R75" s="195">
        <v>8</v>
      </c>
      <c r="S75" s="195">
        <v>58</v>
      </c>
      <c r="T75" s="195">
        <v>29</v>
      </c>
      <c r="U75" s="195">
        <v>31</v>
      </c>
      <c r="V75" s="195">
        <v>639</v>
      </c>
      <c r="W75" s="195">
        <v>294</v>
      </c>
      <c r="X75" s="195">
        <v>134</v>
      </c>
      <c r="Y75" s="195">
        <v>48</v>
      </c>
      <c r="Z75" s="195">
        <v>378</v>
      </c>
      <c r="AA75" s="195">
        <v>0</v>
      </c>
      <c r="AB75" s="195">
        <v>831</v>
      </c>
      <c r="AC75" s="195">
        <v>87</v>
      </c>
      <c r="AD75" s="195">
        <v>476</v>
      </c>
      <c r="AE75" s="195">
        <v>1.1657051528502202</v>
      </c>
      <c r="AF75" s="195">
        <v>1744210.6748757334</v>
      </c>
      <c r="AG75" s="195">
        <v>4325159.044054543</v>
      </c>
      <c r="AH75" s="195">
        <v>938135.6960074565</v>
      </c>
      <c r="AI75" s="195">
        <v>347846.4833926861</v>
      </c>
      <c r="AJ75" s="195">
        <v>70</v>
      </c>
      <c r="AK75" s="195">
        <v>579</v>
      </c>
      <c r="AL75" s="195">
        <v>0.9105379344090591</v>
      </c>
      <c r="AM75" s="195">
        <v>87</v>
      </c>
      <c r="AN75" s="195">
        <v>0.06712962962962964</v>
      </c>
      <c r="AO75" s="195">
        <v>0.06316137566137567</v>
      </c>
      <c r="AP75" s="195">
        <v>1</v>
      </c>
      <c r="AQ75" s="195">
        <v>378</v>
      </c>
      <c r="AR75" s="195">
        <v>0</v>
      </c>
      <c r="AS75" s="195">
        <v>0</v>
      </c>
      <c r="AT75" s="195">
        <v>0</v>
      </c>
      <c r="AU75" s="195">
        <v>10.63</v>
      </c>
      <c r="AV75" s="195">
        <v>121.91909689557855</v>
      </c>
      <c r="AW75" s="195">
        <v>0.148496772171219</v>
      </c>
      <c r="AX75" s="195">
        <v>59</v>
      </c>
      <c r="AY75" s="195">
        <v>312</v>
      </c>
      <c r="AZ75" s="195">
        <v>0.1891025641025641</v>
      </c>
      <c r="BA75" s="195">
        <v>0.12430811307904861</v>
      </c>
      <c r="BB75" s="195">
        <v>0.360033</v>
      </c>
      <c r="BC75" s="195">
        <v>479</v>
      </c>
      <c r="BD75" s="195">
        <v>459</v>
      </c>
      <c r="BE75" s="195">
        <v>1.0435729847494553</v>
      </c>
      <c r="BF75" s="195">
        <v>0.6290366438973249</v>
      </c>
      <c r="BG75" s="195">
        <v>0</v>
      </c>
      <c r="BH75" s="195">
        <v>0</v>
      </c>
      <c r="BI75" s="195">
        <v>0</v>
      </c>
      <c r="BJ75" s="195">
        <v>-311.03999999999996</v>
      </c>
      <c r="BK75" s="195">
        <v>-5313.599999999999</v>
      </c>
      <c r="BL75" s="195">
        <v>-362.88000000000005</v>
      </c>
      <c r="BM75" s="195">
        <v>-1853.28</v>
      </c>
      <c r="BN75" s="195">
        <v>-51.84</v>
      </c>
      <c r="BO75" s="195">
        <v>23962</v>
      </c>
      <c r="BP75" s="195">
        <v>-27696.135729037855</v>
      </c>
      <c r="BQ75" s="195">
        <v>-110769.12</v>
      </c>
      <c r="BR75" s="195">
        <v>10795.96809515229</v>
      </c>
      <c r="BS75" s="195">
        <v>96307</v>
      </c>
      <c r="BT75" s="195">
        <v>37918</v>
      </c>
      <c r="BU75" s="195">
        <v>84599.72105985375</v>
      </c>
      <c r="BV75" s="195">
        <v>4667.110441196863</v>
      </c>
      <c r="BW75" s="195">
        <v>14013.607726811122</v>
      </c>
      <c r="BX75" s="195">
        <v>34434.394086437955</v>
      </c>
      <c r="BY75" s="195">
        <v>64977.746840366635</v>
      </c>
      <c r="BZ75" s="195">
        <v>108592.87659227524</v>
      </c>
      <c r="CA75" s="195">
        <v>32056.051184232758</v>
      </c>
      <c r="CB75" s="195">
        <v>116.64</v>
      </c>
      <c r="CC75" s="195">
        <v>-29233.183312163666</v>
      </c>
      <c r="CD75" s="195">
        <v>483207.93271416286</v>
      </c>
      <c r="CE75" s="195">
        <v>300095.47698512505</v>
      </c>
      <c r="CF75" s="195">
        <v>0</v>
      </c>
      <c r="CG75" s="229">
        <v>-235134.98933359765</v>
      </c>
      <c r="CH75" s="195">
        <v>-211679</v>
      </c>
      <c r="CI75" s="195">
        <v>-296683.07519999996</v>
      </c>
      <c r="CJ75" s="195">
        <v>1937907.1652667224</v>
      </c>
      <c r="CL75" s="195">
        <v>1285</v>
      </c>
    </row>
    <row r="76" spans="1:90" ht="9.75">
      <c r="A76" s="195">
        <v>232</v>
      </c>
      <c r="B76" s="195" t="s">
        <v>80</v>
      </c>
      <c r="C76" s="195">
        <v>13772</v>
      </c>
      <c r="D76" s="195">
        <v>49123293.00000001</v>
      </c>
      <c r="E76" s="195">
        <v>22002978.59925503</v>
      </c>
      <c r="F76" s="195">
        <v>2912174.1258952348</v>
      </c>
      <c r="G76" s="195">
        <v>74038445.72515027</v>
      </c>
      <c r="H76" s="195">
        <v>3599.08</v>
      </c>
      <c r="I76" s="195">
        <v>49566529.76</v>
      </c>
      <c r="J76" s="195">
        <v>24471915.965150274</v>
      </c>
      <c r="K76" s="195">
        <v>520333.4642416794</v>
      </c>
      <c r="L76" s="195">
        <v>3844833.127590315</v>
      </c>
      <c r="M76" s="195">
        <v>0</v>
      </c>
      <c r="N76" s="195">
        <v>28837082.556982268</v>
      </c>
      <c r="O76" s="195">
        <v>10441756.988210913</v>
      </c>
      <c r="P76" s="195">
        <v>39278839.54519318</v>
      </c>
      <c r="Q76" s="195">
        <v>818</v>
      </c>
      <c r="R76" s="195">
        <v>163</v>
      </c>
      <c r="S76" s="195">
        <v>899</v>
      </c>
      <c r="T76" s="195">
        <v>455</v>
      </c>
      <c r="U76" s="195">
        <v>489</v>
      </c>
      <c r="V76" s="195">
        <v>7589</v>
      </c>
      <c r="W76" s="195">
        <v>1908</v>
      </c>
      <c r="X76" s="195">
        <v>973</v>
      </c>
      <c r="Y76" s="195">
        <v>478</v>
      </c>
      <c r="Z76" s="195">
        <v>37</v>
      </c>
      <c r="AA76" s="195">
        <v>0</v>
      </c>
      <c r="AB76" s="195">
        <v>13429</v>
      </c>
      <c r="AC76" s="195">
        <v>306</v>
      </c>
      <c r="AD76" s="195">
        <v>3359</v>
      </c>
      <c r="AE76" s="195">
        <v>1.3838188430012812</v>
      </c>
      <c r="AF76" s="195">
        <v>22002978.59925503</v>
      </c>
      <c r="AG76" s="195">
        <v>2271626.1683609993</v>
      </c>
      <c r="AH76" s="195">
        <v>596202.9710869591</v>
      </c>
      <c r="AI76" s="195">
        <v>160544.53079662437</v>
      </c>
      <c r="AJ76" s="195">
        <v>700</v>
      </c>
      <c r="AK76" s="195">
        <v>6309</v>
      </c>
      <c r="AL76" s="195">
        <v>0.8356339578742196</v>
      </c>
      <c r="AM76" s="195">
        <v>306</v>
      </c>
      <c r="AN76" s="195">
        <v>0.02221899506244554</v>
      </c>
      <c r="AO76" s="195">
        <v>0.018250741094191572</v>
      </c>
      <c r="AP76" s="195">
        <v>0</v>
      </c>
      <c r="AQ76" s="195">
        <v>37</v>
      </c>
      <c r="AR76" s="195">
        <v>0</v>
      </c>
      <c r="AS76" s="195">
        <v>0</v>
      </c>
      <c r="AT76" s="195">
        <v>0</v>
      </c>
      <c r="AU76" s="195">
        <v>1298.97</v>
      </c>
      <c r="AV76" s="195">
        <v>10.60224639522083</v>
      </c>
      <c r="AW76" s="195">
        <v>1.7076185253706708</v>
      </c>
      <c r="AX76" s="195">
        <v>606</v>
      </c>
      <c r="AY76" s="195">
        <v>4010</v>
      </c>
      <c r="AZ76" s="195">
        <v>0.15112219451371572</v>
      </c>
      <c r="BA76" s="195">
        <v>0.08632774349020024</v>
      </c>
      <c r="BB76" s="195">
        <v>0</v>
      </c>
      <c r="BC76" s="195">
        <v>5371</v>
      </c>
      <c r="BD76" s="195">
        <v>5301</v>
      </c>
      <c r="BE76" s="195">
        <v>1.0132050556498773</v>
      </c>
      <c r="BF76" s="195">
        <v>0.598668714797747</v>
      </c>
      <c r="BG76" s="195">
        <v>0</v>
      </c>
      <c r="BH76" s="195">
        <v>0</v>
      </c>
      <c r="BI76" s="195">
        <v>0</v>
      </c>
      <c r="BJ76" s="195">
        <v>-3305.2799999999997</v>
      </c>
      <c r="BK76" s="195">
        <v>-56465.2</v>
      </c>
      <c r="BL76" s="195">
        <v>-3856.1600000000003</v>
      </c>
      <c r="BM76" s="195">
        <v>-19693.96</v>
      </c>
      <c r="BN76" s="195">
        <v>-550.88</v>
      </c>
      <c r="BO76" s="195">
        <v>-121273</v>
      </c>
      <c r="BP76" s="195">
        <v>-643810.5237046303</v>
      </c>
      <c r="BQ76" s="195">
        <v>-1177092.84</v>
      </c>
      <c r="BR76" s="195">
        <v>220633.7152224183</v>
      </c>
      <c r="BS76" s="195">
        <v>1348002</v>
      </c>
      <c r="BT76" s="195">
        <v>442548</v>
      </c>
      <c r="BU76" s="195">
        <v>1109041.4400691977</v>
      </c>
      <c r="BV76" s="195">
        <v>52325.6392268162</v>
      </c>
      <c r="BW76" s="195">
        <v>142064.68655123145</v>
      </c>
      <c r="BX76" s="195">
        <v>519039.0985858991</v>
      </c>
      <c r="BY76" s="195">
        <v>837154.959615151</v>
      </c>
      <c r="BZ76" s="195">
        <v>1257961.1728310033</v>
      </c>
      <c r="CA76" s="195">
        <v>390550.8166091616</v>
      </c>
      <c r="CB76" s="195">
        <v>1239.48</v>
      </c>
      <c r="CC76" s="195">
        <v>-59106.117415934874</v>
      </c>
      <c r="CD76" s="195">
        <v>6140181.891294945</v>
      </c>
      <c r="CE76" s="195">
        <v>3844833.127590315</v>
      </c>
      <c r="CF76" s="195">
        <v>0</v>
      </c>
      <c r="CG76" s="229">
        <v>10441756.988210913</v>
      </c>
      <c r="CH76" s="195">
        <v>-561411</v>
      </c>
      <c r="CI76" s="195">
        <v>-19665.998399999982</v>
      </c>
      <c r="CJ76" s="195">
        <v>38717428.54519318</v>
      </c>
      <c r="CL76" s="195">
        <v>13875</v>
      </c>
    </row>
    <row r="77" spans="1:90" ht="9.75">
      <c r="A77" s="195">
        <v>233</v>
      </c>
      <c r="B77" s="195" t="s">
        <v>81</v>
      </c>
      <c r="C77" s="195">
        <v>16599</v>
      </c>
      <c r="D77" s="195">
        <v>62978482.71</v>
      </c>
      <c r="E77" s="195">
        <v>25700322.383775007</v>
      </c>
      <c r="F77" s="195">
        <v>3145466.242754129</v>
      </c>
      <c r="G77" s="195">
        <v>91824271.33652914</v>
      </c>
      <c r="H77" s="195">
        <v>3599.08</v>
      </c>
      <c r="I77" s="195">
        <v>59741128.92</v>
      </c>
      <c r="J77" s="195">
        <v>32083142.416529134</v>
      </c>
      <c r="K77" s="195">
        <v>675922.9571117449</v>
      </c>
      <c r="L77" s="195">
        <v>4065906.580798457</v>
      </c>
      <c r="M77" s="195">
        <v>0</v>
      </c>
      <c r="N77" s="195">
        <v>36824971.954439335</v>
      </c>
      <c r="O77" s="195">
        <v>12088565.117013333</v>
      </c>
      <c r="P77" s="195">
        <v>48913537.07145267</v>
      </c>
      <c r="Q77" s="195">
        <v>993</v>
      </c>
      <c r="R77" s="195">
        <v>182</v>
      </c>
      <c r="S77" s="195">
        <v>1204</v>
      </c>
      <c r="T77" s="195">
        <v>565</v>
      </c>
      <c r="U77" s="195">
        <v>589</v>
      </c>
      <c r="V77" s="195">
        <v>8694</v>
      </c>
      <c r="W77" s="195">
        <v>2257</v>
      </c>
      <c r="X77" s="195">
        <v>1449</v>
      </c>
      <c r="Y77" s="195">
        <v>666</v>
      </c>
      <c r="Z77" s="195">
        <v>96</v>
      </c>
      <c r="AA77" s="195">
        <v>0</v>
      </c>
      <c r="AB77" s="195">
        <v>16045</v>
      </c>
      <c r="AC77" s="195">
        <v>458</v>
      </c>
      <c r="AD77" s="195">
        <v>4372</v>
      </c>
      <c r="AE77" s="195">
        <v>1.3410699273359041</v>
      </c>
      <c r="AF77" s="195">
        <v>25700322.383775007</v>
      </c>
      <c r="AG77" s="195">
        <v>25308601.6213882</v>
      </c>
      <c r="AH77" s="195">
        <v>6861032.393330799</v>
      </c>
      <c r="AI77" s="195">
        <v>3077103.5069353003</v>
      </c>
      <c r="AJ77" s="195">
        <v>624</v>
      </c>
      <c r="AK77" s="195">
        <v>7349</v>
      </c>
      <c r="AL77" s="195">
        <v>0.6394916967328022</v>
      </c>
      <c r="AM77" s="195">
        <v>458</v>
      </c>
      <c r="AN77" s="195">
        <v>0.027592023615880475</v>
      </c>
      <c r="AO77" s="195">
        <v>0.023623769647626507</v>
      </c>
      <c r="AP77" s="195">
        <v>0</v>
      </c>
      <c r="AQ77" s="195">
        <v>96</v>
      </c>
      <c r="AR77" s="195">
        <v>0</v>
      </c>
      <c r="AS77" s="195">
        <v>0</v>
      </c>
      <c r="AT77" s="195">
        <v>0</v>
      </c>
      <c r="AU77" s="195">
        <v>1313.44</v>
      </c>
      <c r="AV77" s="195">
        <v>12.637806066512365</v>
      </c>
      <c r="AW77" s="195">
        <v>1.4325739973963534</v>
      </c>
      <c r="AX77" s="195">
        <v>655</v>
      </c>
      <c r="AY77" s="195">
        <v>4648</v>
      </c>
      <c r="AZ77" s="195">
        <v>0.14092082616179002</v>
      </c>
      <c r="BA77" s="195">
        <v>0.07612637513827454</v>
      </c>
      <c r="BB77" s="195">
        <v>0</v>
      </c>
      <c r="BC77" s="195">
        <v>6915</v>
      </c>
      <c r="BD77" s="195">
        <v>6525</v>
      </c>
      <c r="BE77" s="195">
        <v>1.0597701149425287</v>
      </c>
      <c r="BF77" s="195">
        <v>0.6452337740903984</v>
      </c>
      <c r="BG77" s="195">
        <v>0</v>
      </c>
      <c r="BH77" s="195">
        <v>0</v>
      </c>
      <c r="BI77" s="195">
        <v>0</v>
      </c>
      <c r="BJ77" s="195">
        <v>-3983.7599999999998</v>
      </c>
      <c r="BK77" s="195">
        <v>-68055.9</v>
      </c>
      <c r="BL77" s="195">
        <v>-4647.72</v>
      </c>
      <c r="BM77" s="195">
        <v>-23736.57</v>
      </c>
      <c r="BN77" s="195">
        <v>-663.96</v>
      </c>
      <c r="BO77" s="195">
        <v>-503126</v>
      </c>
      <c r="BP77" s="195">
        <v>-615247.0729879278</v>
      </c>
      <c r="BQ77" s="195">
        <v>-1418716.53</v>
      </c>
      <c r="BR77" s="195">
        <v>55571.627510622144</v>
      </c>
      <c r="BS77" s="195">
        <v>1591871</v>
      </c>
      <c r="BT77" s="195">
        <v>502839</v>
      </c>
      <c r="BU77" s="195">
        <v>1326433.255680016</v>
      </c>
      <c r="BV77" s="195">
        <v>67143.61223950218</v>
      </c>
      <c r="BW77" s="195">
        <v>136521.67357738214</v>
      </c>
      <c r="BX77" s="195">
        <v>582007.1615354746</v>
      </c>
      <c r="BY77" s="195">
        <v>978436.1017883895</v>
      </c>
      <c r="BZ77" s="195">
        <v>1595489.3984866217</v>
      </c>
      <c r="CA77" s="195">
        <v>447314.7966168502</v>
      </c>
      <c r="CB77" s="195">
        <v>1493.9099999999999</v>
      </c>
      <c r="CC77" s="195">
        <v>-110289.80364847451</v>
      </c>
      <c r="CD77" s="195">
        <v>6671705.733786385</v>
      </c>
      <c r="CE77" s="195">
        <v>4065906.580798457</v>
      </c>
      <c r="CF77" s="195">
        <v>0</v>
      </c>
      <c r="CG77" s="229">
        <v>12088565.117013333</v>
      </c>
      <c r="CH77" s="195">
        <v>-479610</v>
      </c>
      <c r="CI77" s="195">
        <v>257937.15120000002</v>
      </c>
      <c r="CJ77" s="195">
        <v>48433927.07145267</v>
      </c>
      <c r="CL77" s="195">
        <v>16784</v>
      </c>
    </row>
    <row r="78" spans="1:90" ht="9.75">
      <c r="A78" s="195">
        <v>235</v>
      </c>
      <c r="B78" s="195" t="s">
        <v>82</v>
      </c>
      <c r="C78" s="195">
        <v>9397</v>
      </c>
      <c r="D78" s="195">
        <v>34481379.94</v>
      </c>
      <c r="E78" s="195">
        <v>7241385.397157696</v>
      </c>
      <c r="F78" s="195">
        <v>2694415.5727373953</v>
      </c>
      <c r="G78" s="195">
        <v>44417180.90989509</v>
      </c>
      <c r="H78" s="195">
        <v>3599.08</v>
      </c>
      <c r="I78" s="195">
        <v>33820554.76</v>
      </c>
      <c r="J78" s="195">
        <v>10596626.149895094</v>
      </c>
      <c r="K78" s="195">
        <v>105688.66067884087</v>
      </c>
      <c r="L78" s="195">
        <v>-882407.9395163031</v>
      </c>
      <c r="M78" s="195">
        <v>0</v>
      </c>
      <c r="N78" s="195">
        <v>9819906.871057633</v>
      </c>
      <c r="O78" s="195">
        <v>-14316598.70749314</v>
      </c>
      <c r="P78" s="195">
        <v>-4496691.836435506</v>
      </c>
      <c r="Q78" s="195">
        <v>486</v>
      </c>
      <c r="R78" s="195">
        <v>110</v>
      </c>
      <c r="S78" s="195">
        <v>809</v>
      </c>
      <c r="T78" s="195">
        <v>447</v>
      </c>
      <c r="U78" s="195">
        <v>415</v>
      </c>
      <c r="V78" s="195">
        <v>5153</v>
      </c>
      <c r="W78" s="195">
        <v>1041</v>
      </c>
      <c r="X78" s="195">
        <v>689</v>
      </c>
      <c r="Y78" s="195">
        <v>247</v>
      </c>
      <c r="Z78" s="195">
        <v>3201</v>
      </c>
      <c r="AA78" s="195">
        <v>3</v>
      </c>
      <c r="AB78" s="195">
        <v>5593</v>
      </c>
      <c r="AC78" s="195">
        <v>600</v>
      </c>
      <c r="AD78" s="195">
        <v>1977</v>
      </c>
      <c r="AE78" s="195">
        <v>0.6674630254273072</v>
      </c>
      <c r="AF78" s="195">
        <v>7241385.397157696</v>
      </c>
      <c r="AG78" s="195">
        <v>29500083.122323133</v>
      </c>
      <c r="AH78" s="195">
        <v>9016555.762435623</v>
      </c>
      <c r="AI78" s="195">
        <v>2978992.9603373636</v>
      </c>
      <c r="AJ78" s="195">
        <v>327</v>
      </c>
      <c r="AK78" s="195">
        <v>4289</v>
      </c>
      <c r="AL78" s="195">
        <v>0.5742093686023061</v>
      </c>
      <c r="AM78" s="195">
        <v>600</v>
      </c>
      <c r="AN78" s="195">
        <v>0.06385016494625945</v>
      </c>
      <c r="AO78" s="195">
        <v>0.05988191097800548</v>
      </c>
      <c r="AP78" s="195">
        <v>1</v>
      </c>
      <c r="AQ78" s="195">
        <v>3201</v>
      </c>
      <c r="AR78" s="195">
        <v>3</v>
      </c>
      <c r="AS78" s="195">
        <v>0</v>
      </c>
      <c r="AT78" s="195">
        <v>0</v>
      </c>
      <c r="AU78" s="195">
        <v>5.89</v>
      </c>
      <c r="AV78" s="195">
        <v>1595.4159592529713</v>
      </c>
      <c r="AW78" s="195">
        <v>0.011347882193368991</v>
      </c>
      <c r="AX78" s="195">
        <v>276</v>
      </c>
      <c r="AY78" s="195">
        <v>2950</v>
      </c>
      <c r="AZ78" s="195">
        <v>0.0935593220338983</v>
      </c>
      <c r="BA78" s="195">
        <v>0.028764871010382817</v>
      </c>
      <c r="BB78" s="195">
        <v>0</v>
      </c>
      <c r="BC78" s="195">
        <v>2371</v>
      </c>
      <c r="BD78" s="195">
        <v>4000</v>
      </c>
      <c r="BE78" s="195">
        <v>0.59275</v>
      </c>
      <c r="BF78" s="195">
        <v>0.17821365914786969</v>
      </c>
      <c r="BG78" s="195">
        <v>0</v>
      </c>
      <c r="BH78" s="195">
        <v>3</v>
      </c>
      <c r="BI78" s="195">
        <v>0</v>
      </c>
      <c r="BJ78" s="195">
        <v>-2255.2799999999997</v>
      </c>
      <c r="BK78" s="195">
        <v>-38527.7</v>
      </c>
      <c r="BL78" s="195">
        <v>-2631.1600000000003</v>
      </c>
      <c r="BM78" s="195">
        <v>-13437.71</v>
      </c>
      <c r="BN78" s="195">
        <v>-375.88</v>
      </c>
      <c r="BO78" s="195">
        <v>-66218</v>
      </c>
      <c r="BP78" s="195">
        <v>-329351.5147676262</v>
      </c>
      <c r="BQ78" s="195">
        <v>-803161.59</v>
      </c>
      <c r="BR78" s="195">
        <v>-383247.70536642754</v>
      </c>
      <c r="BS78" s="195">
        <v>400853</v>
      </c>
      <c r="BT78" s="195">
        <v>140968</v>
      </c>
      <c r="BU78" s="195">
        <v>243665.55433787196</v>
      </c>
      <c r="BV78" s="195">
        <v>-364.4745045378025</v>
      </c>
      <c r="BW78" s="195">
        <v>-473805.29871285387</v>
      </c>
      <c r="BX78" s="195">
        <v>-38842.97927835519</v>
      </c>
      <c r="BY78" s="195">
        <v>238687.31922770882</v>
      </c>
      <c r="BZ78" s="195">
        <v>389412.30320669874</v>
      </c>
      <c r="CA78" s="195">
        <v>143400.37083215994</v>
      </c>
      <c r="CB78" s="195">
        <v>845.73</v>
      </c>
      <c r="CC78" s="195">
        <v>-21522.004490942032</v>
      </c>
      <c r="CD78" s="195">
        <v>573831.8152513229</v>
      </c>
      <c r="CE78" s="195">
        <v>-882407.9395163031</v>
      </c>
      <c r="CF78" s="195">
        <v>0</v>
      </c>
      <c r="CG78" s="229">
        <v>-14316598.70749314</v>
      </c>
      <c r="CH78" s="195">
        <v>2080712</v>
      </c>
      <c r="CI78" s="195">
        <v>2912651.5775999995</v>
      </c>
      <c r="CJ78" s="195">
        <v>-2415979.836435506</v>
      </c>
      <c r="CL78" s="195">
        <v>9486</v>
      </c>
    </row>
    <row r="79" spans="1:90" ht="9.75">
      <c r="A79" s="195">
        <v>236</v>
      </c>
      <c r="B79" s="195" t="s">
        <v>83</v>
      </c>
      <c r="C79" s="195">
        <v>4298</v>
      </c>
      <c r="D79" s="195">
        <v>15794215.229999999</v>
      </c>
      <c r="E79" s="195">
        <v>5008905.178402154</v>
      </c>
      <c r="F79" s="195">
        <v>739004.8883829351</v>
      </c>
      <c r="G79" s="195">
        <v>21542125.296785086</v>
      </c>
      <c r="H79" s="195">
        <v>3599.08</v>
      </c>
      <c r="I79" s="195">
        <v>15468845.84</v>
      </c>
      <c r="J79" s="195">
        <v>6073279.456785087</v>
      </c>
      <c r="K79" s="195">
        <v>231116.40563503176</v>
      </c>
      <c r="L79" s="195">
        <v>1107458.0741880331</v>
      </c>
      <c r="M79" s="195">
        <v>0</v>
      </c>
      <c r="N79" s="195">
        <v>7411853.9366081515</v>
      </c>
      <c r="O79" s="195">
        <v>2687516.3313041884</v>
      </c>
      <c r="P79" s="195">
        <v>10099370.26791234</v>
      </c>
      <c r="Q79" s="195">
        <v>350</v>
      </c>
      <c r="R79" s="195">
        <v>58</v>
      </c>
      <c r="S79" s="195">
        <v>309</v>
      </c>
      <c r="T79" s="195">
        <v>155</v>
      </c>
      <c r="U79" s="195">
        <v>144</v>
      </c>
      <c r="V79" s="195">
        <v>2353</v>
      </c>
      <c r="W79" s="195">
        <v>500</v>
      </c>
      <c r="X79" s="195">
        <v>308</v>
      </c>
      <c r="Y79" s="195">
        <v>121</v>
      </c>
      <c r="Z79" s="195">
        <v>91</v>
      </c>
      <c r="AA79" s="195">
        <v>1</v>
      </c>
      <c r="AB79" s="195">
        <v>4114</v>
      </c>
      <c r="AC79" s="195">
        <v>92</v>
      </c>
      <c r="AD79" s="195">
        <v>929</v>
      </c>
      <c r="AE79" s="195">
        <v>1.0094183067019575</v>
      </c>
      <c r="AF79" s="195">
        <v>5008905.178402154</v>
      </c>
      <c r="AG79" s="195">
        <v>9029247.337253619</v>
      </c>
      <c r="AH79" s="195">
        <v>2262054.2246892583</v>
      </c>
      <c r="AI79" s="195">
        <v>802722.6539831219</v>
      </c>
      <c r="AJ79" s="195">
        <v>163</v>
      </c>
      <c r="AK79" s="195">
        <v>2060</v>
      </c>
      <c r="AL79" s="195">
        <v>0.5959350806915656</v>
      </c>
      <c r="AM79" s="195">
        <v>92</v>
      </c>
      <c r="AN79" s="195">
        <v>0.021405304792926943</v>
      </c>
      <c r="AO79" s="195">
        <v>0.017437050824672975</v>
      </c>
      <c r="AP79" s="195">
        <v>0</v>
      </c>
      <c r="AQ79" s="195">
        <v>91</v>
      </c>
      <c r="AR79" s="195">
        <v>1</v>
      </c>
      <c r="AS79" s="195">
        <v>0</v>
      </c>
      <c r="AT79" s="195">
        <v>0</v>
      </c>
      <c r="AU79" s="195">
        <v>353.97</v>
      </c>
      <c r="AV79" s="195">
        <v>12.142271943950051</v>
      </c>
      <c r="AW79" s="195">
        <v>1.491038286623469</v>
      </c>
      <c r="AX79" s="195">
        <v>170</v>
      </c>
      <c r="AY79" s="195">
        <v>1297</v>
      </c>
      <c r="AZ79" s="195">
        <v>0.13107170393215112</v>
      </c>
      <c r="BA79" s="195">
        <v>0.06627725290863563</v>
      </c>
      <c r="BB79" s="195">
        <v>0.1026</v>
      </c>
      <c r="BC79" s="195">
        <v>1754</v>
      </c>
      <c r="BD79" s="195">
        <v>1889</v>
      </c>
      <c r="BE79" s="195">
        <v>0.9285336156696665</v>
      </c>
      <c r="BF79" s="195">
        <v>0.5139972748175362</v>
      </c>
      <c r="BG79" s="195">
        <v>0</v>
      </c>
      <c r="BH79" s="195">
        <v>1</v>
      </c>
      <c r="BI79" s="195">
        <v>0</v>
      </c>
      <c r="BJ79" s="195">
        <v>-1031.52</v>
      </c>
      <c r="BK79" s="195">
        <v>-17621.8</v>
      </c>
      <c r="BL79" s="195">
        <v>-1203.44</v>
      </c>
      <c r="BM79" s="195">
        <v>-6146.139999999999</v>
      </c>
      <c r="BN79" s="195">
        <v>-171.92000000000002</v>
      </c>
      <c r="BO79" s="195">
        <v>-23093</v>
      </c>
      <c r="BP79" s="195">
        <v>-135295.84504796512</v>
      </c>
      <c r="BQ79" s="195">
        <v>-367350.06</v>
      </c>
      <c r="BR79" s="195">
        <v>2179.703014673665</v>
      </c>
      <c r="BS79" s="195">
        <v>368269</v>
      </c>
      <c r="BT79" s="195">
        <v>129763</v>
      </c>
      <c r="BU79" s="195">
        <v>323098.58050311817</v>
      </c>
      <c r="BV79" s="195">
        <v>16486.611000444092</v>
      </c>
      <c r="BW79" s="195">
        <v>25574.44655187277</v>
      </c>
      <c r="BX79" s="195">
        <v>131319.51174693956</v>
      </c>
      <c r="BY79" s="195">
        <v>267335.263164313</v>
      </c>
      <c r="BZ79" s="195">
        <v>419922.6771925664</v>
      </c>
      <c r="CA79" s="195">
        <v>132581.03671430607</v>
      </c>
      <c r="CB79" s="195">
        <v>386.82</v>
      </c>
      <c r="CC79" s="195">
        <v>-35653.57065223552</v>
      </c>
      <c r="CD79" s="195">
        <v>1758170.0792359984</v>
      </c>
      <c r="CE79" s="195">
        <v>1107458.0741880331</v>
      </c>
      <c r="CF79" s="195">
        <v>0</v>
      </c>
      <c r="CG79" s="229">
        <v>2687516.3313041884</v>
      </c>
      <c r="CH79" s="195">
        <v>801524</v>
      </c>
      <c r="CI79" s="195">
        <v>65379.67679999997</v>
      </c>
      <c r="CJ79" s="195">
        <v>10900894.26791234</v>
      </c>
      <c r="CL79" s="195">
        <v>4305</v>
      </c>
    </row>
    <row r="80" spans="1:90" ht="9.75">
      <c r="A80" s="195">
        <v>239</v>
      </c>
      <c r="B80" s="195" t="s">
        <v>84</v>
      </c>
      <c r="C80" s="195">
        <v>2346</v>
      </c>
      <c r="D80" s="195">
        <v>8201682.33</v>
      </c>
      <c r="E80" s="195">
        <v>4365514.378271757</v>
      </c>
      <c r="F80" s="195">
        <v>689311.3906417234</v>
      </c>
      <c r="G80" s="195">
        <v>13256508.09891348</v>
      </c>
      <c r="H80" s="195">
        <v>3599.08</v>
      </c>
      <c r="I80" s="195">
        <v>8443441.68</v>
      </c>
      <c r="J80" s="195">
        <v>4813066.41891348</v>
      </c>
      <c r="K80" s="195">
        <v>885181.6743140456</v>
      </c>
      <c r="L80" s="195">
        <v>577440.5794255834</v>
      </c>
      <c r="M80" s="195">
        <v>0</v>
      </c>
      <c r="N80" s="195">
        <v>6275688.672653109</v>
      </c>
      <c r="O80" s="195">
        <v>1644994.6218215385</v>
      </c>
      <c r="P80" s="195">
        <v>7920683.294474647</v>
      </c>
      <c r="Q80" s="195">
        <v>103</v>
      </c>
      <c r="R80" s="195">
        <v>22</v>
      </c>
      <c r="S80" s="195">
        <v>105</v>
      </c>
      <c r="T80" s="195">
        <v>58</v>
      </c>
      <c r="U80" s="195">
        <v>74</v>
      </c>
      <c r="V80" s="195">
        <v>1248</v>
      </c>
      <c r="W80" s="195">
        <v>394</v>
      </c>
      <c r="X80" s="195">
        <v>246</v>
      </c>
      <c r="Y80" s="195">
        <v>96</v>
      </c>
      <c r="Z80" s="195">
        <v>1</v>
      </c>
      <c r="AA80" s="195">
        <v>0</v>
      </c>
      <c r="AB80" s="195">
        <v>2308</v>
      </c>
      <c r="AC80" s="195">
        <v>37</v>
      </c>
      <c r="AD80" s="195">
        <v>736</v>
      </c>
      <c r="AE80" s="195">
        <v>1.6117667521130086</v>
      </c>
      <c r="AF80" s="195">
        <v>4365514.378271757</v>
      </c>
      <c r="AG80" s="195">
        <v>6209298.750303146</v>
      </c>
      <c r="AH80" s="195">
        <v>1429015.3876271262</v>
      </c>
      <c r="AI80" s="195">
        <v>561905.8577881854</v>
      </c>
      <c r="AJ80" s="195">
        <v>112</v>
      </c>
      <c r="AK80" s="195">
        <v>1023</v>
      </c>
      <c r="AL80" s="195">
        <v>0.8245575194883209</v>
      </c>
      <c r="AM80" s="195">
        <v>37</v>
      </c>
      <c r="AN80" s="195">
        <v>0.01577152600170503</v>
      </c>
      <c r="AO80" s="195">
        <v>0.011803272033451061</v>
      </c>
      <c r="AP80" s="195">
        <v>0</v>
      </c>
      <c r="AQ80" s="195">
        <v>1</v>
      </c>
      <c r="AR80" s="195">
        <v>0</v>
      </c>
      <c r="AS80" s="195">
        <v>0</v>
      </c>
      <c r="AT80" s="195">
        <v>0</v>
      </c>
      <c r="AU80" s="195">
        <v>481.78</v>
      </c>
      <c r="AV80" s="195">
        <v>4.869442484121383</v>
      </c>
      <c r="AW80" s="195">
        <v>3.718001067691058</v>
      </c>
      <c r="AX80" s="195">
        <v>111</v>
      </c>
      <c r="AY80" s="195">
        <v>570</v>
      </c>
      <c r="AZ80" s="195">
        <v>0.19473684210526315</v>
      </c>
      <c r="BA80" s="195">
        <v>0.12994239108174765</v>
      </c>
      <c r="BB80" s="195">
        <v>1.050299</v>
      </c>
      <c r="BC80" s="195">
        <v>1040</v>
      </c>
      <c r="BD80" s="195">
        <v>865</v>
      </c>
      <c r="BE80" s="195">
        <v>1.2023121387283238</v>
      </c>
      <c r="BF80" s="195">
        <v>0.7877757978761935</v>
      </c>
      <c r="BG80" s="195">
        <v>0</v>
      </c>
      <c r="BH80" s="195">
        <v>0</v>
      </c>
      <c r="BI80" s="195">
        <v>0</v>
      </c>
      <c r="BJ80" s="195">
        <v>-563.04</v>
      </c>
      <c r="BK80" s="195">
        <v>-9618.599999999999</v>
      </c>
      <c r="BL80" s="195">
        <v>-656.8800000000001</v>
      </c>
      <c r="BM80" s="195">
        <v>-3354.7799999999997</v>
      </c>
      <c r="BN80" s="195">
        <v>-93.84</v>
      </c>
      <c r="BO80" s="195">
        <v>21867</v>
      </c>
      <c r="BP80" s="195">
        <v>-103166.88188026859</v>
      </c>
      <c r="BQ80" s="195">
        <v>-200512.62</v>
      </c>
      <c r="BR80" s="195">
        <v>-73467.48825489823</v>
      </c>
      <c r="BS80" s="195">
        <v>226638</v>
      </c>
      <c r="BT80" s="195">
        <v>72396</v>
      </c>
      <c r="BU80" s="195">
        <v>170170.74847539567</v>
      </c>
      <c r="BV80" s="195">
        <v>10042.96654919932</v>
      </c>
      <c r="BW80" s="195">
        <v>29392.02557690102</v>
      </c>
      <c r="BX80" s="195">
        <v>99747.90671494628</v>
      </c>
      <c r="BY80" s="195">
        <v>133009.6078486712</v>
      </c>
      <c r="BZ80" s="195">
        <v>219225.60271605232</v>
      </c>
      <c r="CA80" s="195">
        <v>64395.621196392836</v>
      </c>
      <c r="CB80" s="195">
        <v>211.14</v>
      </c>
      <c r="CC80" s="195">
        <v>-11689.349516808481</v>
      </c>
      <c r="CD80" s="195">
        <v>961939.781305852</v>
      </c>
      <c r="CE80" s="195">
        <v>577440.5794255834</v>
      </c>
      <c r="CF80" s="195">
        <v>0</v>
      </c>
      <c r="CG80" s="229">
        <v>1644994.6218215385</v>
      </c>
      <c r="CH80" s="195">
        <v>-465918</v>
      </c>
      <c r="CI80" s="195">
        <v>22075.408800000005</v>
      </c>
      <c r="CJ80" s="195">
        <v>7454765.294474647</v>
      </c>
      <c r="CL80" s="195">
        <v>2379</v>
      </c>
    </row>
    <row r="81" spans="1:90" ht="9.75">
      <c r="A81" s="195">
        <v>240</v>
      </c>
      <c r="B81" s="195" t="s">
        <v>85</v>
      </c>
      <c r="C81" s="195">
        <v>21602</v>
      </c>
      <c r="D81" s="195">
        <v>74662775.48</v>
      </c>
      <c r="E81" s="195">
        <v>33483725.48614444</v>
      </c>
      <c r="F81" s="195">
        <v>5262258.880461898</v>
      </c>
      <c r="G81" s="195">
        <v>113408759.84660634</v>
      </c>
      <c r="H81" s="195">
        <v>3599.08</v>
      </c>
      <c r="I81" s="195">
        <v>77747326.16</v>
      </c>
      <c r="J81" s="195">
        <v>35661433.68660635</v>
      </c>
      <c r="K81" s="195">
        <v>1144540.3636618268</v>
      </c>
      <c r="L81" s="195">
        <v>2622537.8248122735</v>
      </c>
      <c r="M81" s="195">
        <v>0</v>
      </c>
      <c r="N81" s="195">
        <v>39428511.875080444</v>
      </c>
      <c r="O81" s="195">
        <v>4480215.153088002</v>
      </c>
      <c r="P81" s="195">
        <v>43908727.02816845</v>
      </c>
      <c r="Q81" s="195">
        <v>1210</v>
      </c>
      <c r="R81" s="195">
        <v>238</v>
      </c>
      <c r="S81" s="195">
        <v>1307</v>
      </c>
      <c r="T81" s="195">
        <v>604</v>
      </c>
      <c r="U81" s="195">
        <v>698</v>
      </c>
      <c r="V81" s="195">
        <v>12239</v>
      </c>
      <c r="W81" s="195">
        <v>2845</v>
      </c>
      <c r="X81" s="195">
        <v>1731</v>
      </c>
      <c r="Y81" s="195">
        <v>730</v>
      </c>
      <c r="Z81" s="195">
        <v>34</v>
      </c>
      <c r="AA81" s="195">
        <v>5</v>
      </c>
      <c r="AB81" s="195">
        <v>20551</v>
      </c>
      <c r="AC81" s="195">
        <v>1012</v>
      </c>
      <c r="AD81" s="195">
        <v>5306</v>
      </c>
      <c r="AE81" s="195">
        <v>1.3425627354948357</v>
      </c>
      <c r="AF81" s="195">
        <v>33483725.48614444</v>
      </c>
      <c r="AG81" s="195">
        <v>5115726.58032888</v>
      </c>
      <c r="AH81" s="195">
        <v>1292710.2334043214</v>
      </c>
      <c r="AI81" s="195">
        <v>463795.3111902482</v>
      </c>
      <c r="AJ81" s="195">
        <v>1716</v>
      </c>
      <c r="AK81" s="195">
        <v>9332</v>
      </c>
      <c r="AL81" s="195">
        <v>1.384908628166068</v>
      </c>
      <c r="AM81" s="195">
        <v>1012</v>
      </c>
      <c r="AN81" s="195">
        <v>0.04684751411906305</v>
      </c>
      <c r="AO81" s="195">
        <v>0.04287926015080908</v>
      </c>
      <c r="AP81" s="195">
        <v>0</v>
      </c>
      <c r="AQ81" s="195">
        <v>34</v>
      </c>
      <c r="AR81" s="195">
        <v>5</v>
      </c>
      <c r="AS81" s="195">
        <v>0</v>
      </c>
      <c r="AT81" s="195">
        <v>0</v>
      </c>
      <c r="AU81" s="195">
        <v>95.37</v>
      </c>
      <c r="AV81" s="195">
        <v>226.50728740694137</v>
      </c>
      <c r="AW81" s="195">
        <v>0.07992940343017274</v>
      </c>
      <c r="AX81" s="195">
        <v>889</v>
      </c>
      <c r="AY81" s="195">
        <v>6021</v>
      </c>
      <c r="AZ81" s="195">
        <v>0.14764989204451087</v>
      </c>
      <c r="BA81" s="195">
        <v>0.08285544102099539</v>
      </c>
      <c r="BB81" s="195">
        <v>0.0099</v>
      </c>
      <c r="BC81" s="195">
        <v>8814</v>
      </c>
      <c r="BD81" s="195">
        <v>7216</v>
      </c>
      <c r="BE81" s="195">
        <v>1.2214523281596452</v>
      </c>
      <c r="BF81" s="195">
        <v>0.8069159873075149</v>
      </c>
      <c r="BG81" s="195">
        <v>0</v>
      </c>
      <c r="BH81" s="195">
        <v>5</v>
      </c>
      <c r="BI81" s="195">
        <v>0</v>
      </c>
      <c r="BJ81" s="195">
        <v>-5184.48</v>
      </c>
      <c r="BK81" s="195">
        <v>-88568.2</v>
      </c>
      <c r="BL81" s="195">
        <v>-6048.56</v>
      </c>
      <c r="BM81" s="195">
        <v>-30890.859999999997</v>
      </c>
      <c r="BN81" s="195">
        <v>-864.08</v>
      </c>
      <c r="BO81" s="195">
        <v>232014</v>
      </c>
      <c r="BP81" s="195">
        <v>-1782099.5461450776</v>
      </c>
      <c r="BQ81" s="195">
        <v>-1846322.94</v>
      </c>
      <c r="BR81" s="195">
        <v>-426000.6102620363</v>
      </c>
      <c r="BS81" s="195">
        <v>1605369</v>
      </c>
      <c r="BT81" s="195">
        <v>494139</v>
      </c>
      <c r="BU81" s="195">
        <v>1234156.566630016</v>
      </c>
      <c r="BV81" s="195">
        <v>53563.42652370573</v>
      </c>
      <c r="BW81" s="195">
        <v>235749.92125511618</v>
      </c>
      <c r="BX81" s="195">
        <v>637343.6350922355</v>
      </c>
      <c r="BY81" s="195">
        <v>895758.6547334746</v>
      </c>
      <c r="BZ81" s="195">
        <v>1519158.180637742</v>
      </c>
      <c r="CA81" s="195">
        <v>410155.71480379323</v>
      </c>
      <c r="CB81" s="195">
        <v>1944.1799999999998</v>
      </c>
      <c r="CC81" s="195">
        <v>101797.54154330323</v>
      </c>
      <c r="CD81" s="195">
        <v>6995149.210957351</v>
      </c>
      <c r="CE81" s="195">
        <v>2622537.8248122735</v>
      </c>
      <c r="CF81" s="195">
        <v>0</v>
      </c>
      <c r="CG81" s="229">
        <v>4480215.153088002</v>
      </c>
      <c r="CH81" s="195">
        <v>988677</v>
      </c>
      <c r="CI81" s="195">
        <v>-238049.74752</v>
      </c>
      <c r="CJ81" s="195">
        <v>44897404.02816845</v>
      </c>
      <c r="CL81" s="195">
        <v>21758</v>
      </c>
    </row>
    <row r="82" spans="1:90" ht="9.75">
      <c r="A82" s="195">
        <v>320</v>
      </c>
      <c r="B82" s="195" t="s">
        <v>86</v>
      </c>
      <c r="C82" s="195">
        <v>7661</v>
      </c>
      <c r="D82" s="195">
        <v>27225675.06</v>
      </c>
      <c r="E82" s="195">
        <v>12378336.330498302</v>
      </c>
      <c r="F82" s="195">
        <v>3670318.296728425</v>
      </c>
      <c r="G82" s="195">
        <v>43274329.68722673</v>
      </c>
      <c r="H82" s="195">
        <v>3599.08</v>
      </c>
      <c r="I82" s="195">
        <v>27572551.88</v>
      </c>
      <c r="J82" s="195">
        <v>15701777.807226729</v>
      </c>
      <c r="K82" s="195">
        <v>3480093.1821045424</v>
      </c>
      <c r="L82" s="195">
        <v>2082698.9592873442</v>
      </c>
      <c r="M82" s="195">
        <v>0</v>
      </c>
      <c r="N82" s="195">
        <v>21264569.948618617</v>
      </c>
      <c r="O82" s="195">
        <v>4416488.074510476</v>
      </c>
      <c r="P82" s="195">
        <v>25681058.02312909</v>
      </c>
      <c r="Q82" s="195">
        <v>268</v>
      </c>
      <c r="R82" s="195">
        <v>57</v>
      </c>
      <c r="S82" s="195">
        <v>310</v>
      </c>
      <c r="T82" s="195">
        <v>196</v>
      </c>
      <c r="U82" s="195">
        <v>175</v>
      </c>
      <c r="V82" s="195">
        <v>3923</v>
      </c>
      <c r="W82" s="195">
        <v>1407</v>
      </c>
      <c r="X82" s="195">
        <v>989</v>
      </c>
      <c r="Y82" s="195">
        <v>336</v>
      </c>
      <c r="Z82" s="195">
        <v>2</v>
      </c>
      <c r="AA82" s="195">
        <v>1</v>
      </c>
      <c r="AB82" s="195">
        <v>7558</v>
      </c>
      <c r="AC82" s="195">
        <v>100</v>
      </c>
      <c r="AD82" s="195">
        <v>2732</v>
      </c>
      <c r="AE82" s="195">
        <v>1.3994957823684477</v>
      </c>
      <c r="AF82" s="195">
        <v>12378336.330498302</v>
      </c>
      <c r="AG82" s="195">
        <v>5784411.65081769</v>
      </c>
      <c r="AH82" s="195">
        <v>1563207.283644927</v>
      </c>
      <c r="AI82" s="195">
        <v>660016.4043861224</v>
      </c>
      <c r="AJ82" s="195">
        <v>572</v>
      </c>
      <c r="AK82" s="195">
        <v>3218</v>
      </c>
      <c r="AL82" s="195">
        <v>1.3387163163502949</v>
      </c>
      <c r="AM82" s="195">
        <v>100</v>
      </c>
      <c r="AN82" s="195">
        <v>0.013053126223730583</v>
      </c>
      <c r="AO82" s="195">
        <v>0.009084872255476615</v>
      </c>
      <c r="AP82" s="195">
        <v>0</v>
      </c>
      <c r="AQ82" s="195">
        <v>2</v>
      </c>
      <c r="AR82" s="195">
        <v>1</v>
      </c>
      <c r="AS82" s="195">
        <v>0</v>
      </c>
      <c r="AT82" s="195">
        <v>0</v>
      </c>
      <c r="AU82" s="195">
        <v>3504.98</v>
      </c>
      <c r="AV82" s="195">
        <v>2.1857471369308814</v>
      </c>
      <c r="AW82" s="195">
        <v>8.28302233553195</v>
      </c>
      <c r="AX82" s="195">
        <v>201</v>
      </c>
      <c r="AY82" s="195">
        <v>1841</v>
      </c>
      <c r="AZ82" s="195">
        <v>0.10917979359043997</v>
      </c>
      <c r="BA82" s="195">
        <v>0.04438534256692449</v>
      </c>
      <c r="BB82" s="195">
        <v>1.350499</v>
      </c>
      <c r="BC82" s="195">
        <v>2294</v>
      </c>
      <c r="BD82" s="195">
        <v>2446</v>
      </c>
      <c r="BE82" s="195">
        <v>0.937857726901063</v>
      </c>
      <c r="BF82" s="195">
        <v>0.5233213860489326</v>
      </c>
      <c r="BG82" s="195">
        <v>0</v>
      </c>
      <c r="BH82" s="195">
        <v>1</v>
      </c>
      <c r="BI82" s="195">
        <v>0</v>
      </c>
      <c r="BJ82" s="195">
        <v>-1838.6399999999999</v>
      </c>
      <c r="BK82" s="195">
        <v>-31410.1</v>
      </c>
      <c r="BL82" s="195">
        <v>-2145.0800000000004</v>
      </c>
      <c r="BM82" s="195">
        <v>-10955.23</v>
      </c>
      <c r="BN82" s="195">
        <v>-306.44</v>
      </c>
      <c r="BO82" s="195">
        <v>102751</v>
      </c>
      <c r="BP82" s="195">
        <v>-297479.98082508845</v>
      </c>
      <c r="BQ82" s="195">
        <v>-654785.67</v>
      </c>
      <c r="BR82" s="195">
        <v>174912.97830431908</v>
      </c>
      <c r="BS82" s="195">
        <v>624747</v>
      </c>
      <c r="BT82" s="195">
        <v>198738</v>
      </c>
      <c r="BU82" s="195">
        <v>550889.8707620313</v>
      </c>
      <c r="BV82" s="195">
        <v>29937.85605730105</v>
      </c>
      <c r="BW82" s="195">
        <v>97572.5961422533</v>
      </c>
      <c r="BX82" s="195">
        <v>274827.84891011514</v>
      </c>
      <c r="BY82" s="195">
        <v>359242.98619109433</v>
      </c>
      <c r="BZ82" s="195">
        <v>642421.5521444445</v>
      </c>
      <c r="CA82" s="195">
        <v>183262.9981099569</v>
      </c>
      <c r="CB82" s="195">
        <v>689.49</v>
      </c>
      <c r="CC82" s="195">
        <v>58891.88349091692</v>
      </c>
      <c r="CD82" s="195">
        <v>3298886.0601124326</v>
      </c>
      <c r="CE82" s="195">
        <v>2082698.9592873442</v>
      </c>
      <c r="CF82" s="195">
        <v>0</v>
      </c>
      <c r="CG82" s="229">
        <v>4416488.074510476</v>
      </c>
      <c r="CH82" s="195">
        <v>-257394</v>
      </c>
      <c r="CI82" s="195">
        <v>-63061.43328</v>
      </c>
      <c r="CJ82" s="195">
        <v>25423664.02312909</v>
      </c>
      <c r="CL82" s="195">
        <v>7766</v>
      </c>
    </row>
    <row r="83" spans="1:90" ht="9.75">
      <c r="A83" s="195">
        <v>241</v>
      </c>
      <c r="B83" s="195" t="s">
        <v>87</v>
      </c>
      <c r="C83" s="195">
        <v>8316</v>
      </c>
      <c r="D83" s="195">
        <v>28916523.74</v>
      </c>
      <c r="E83" s="195">
        <v>9261292.276446827</v>
      </c>
      <c r="F83" s="195">
        <v>1369740.2937003362</v>
      </c>
      <c r="G83" s="195">
        <v>39547556.310147166</v>
      </c>
      <c r="H83" s="195">
        <v>3599.08</v>
      </c>
      <c r="I83" s="195">
        <v>29929949.28</v>
      </c>
      <c r="J83" s="195">
        <v>9617607.030147165</v>
      </c>
      <c r="K83" s="195">
        <v>192084.03501865588</v>
      </c>
      <c r="L83" s="195">
        <v>1428716.6561615462</v>
      </c>
      <c r="M83" s="195">
        <v>0</v>
      </c>
      <c r="N83" s="195">
        <v>11238407.721327368</v>
      </c>
      <c r="O83" s="195">
        <v>1825800.8688301162</v>
      </c>
      <c r="P83" s="195">
        <v>13064208.590157485</v>
      </c>
      <c r="Q83" s="195">
        <v>561</v>
      </c>
      <c r="R83" s="195">
        <v>94</v>
      </c>
      <c r="S83" s="195">
        <v>616</v>
      </c>
      <c r="T83" s="195">
        <v>285</v>
      </c>
      <c r="U83" s="195">
        <v>343</v>
      </c>
      <c r="V83" s="195">
        <v>4578</v>
      </c>
      <c r="W83" s="195">
        <v>1108</v>
      </c>
      <c r="X83" s="195">
        <v>532</v>
      </c>
      <c r="Y83" s="195">
        <v>199</v>
      </c>
      <c r="Z83" s="195">
        <v>10</v>
      </c>
      <c r="AA83" s="195">
        <v>4</v>
      </c>
      <c r="AB83" s="195">
        <v>8226</v>
      </c>
      <c r="AC83" s="195">
        <v>76</v>
      </c>
      <c r="AD83" s="195">
        <v>1839</v>
      </c>
      <c r="AE83" s="195">
        <v>0.9646102828980112</v>
      </c>
      <c r="AF83" s="195">
        <v>9261292.276446827</v>
      </c>
      <c r="AG83" s="195">
        <v>40873610.33958383</v>
      </c>
      <c r="AH83" s="195">
        <v>8650207.357896589</v>
      </c>
      <c r="AI83" s="195">
        <v>5556624.593683166</v>
      </c>
      <c r="AJ83" s="195">
        <v>512</v>
      </c>
      <c r="AK83" s="195">
        <v>3846</v>
      </c>
      <c r="AL83" s="195">
        <v>1.0026266606481566</v>
      </c>
      <c r="AM83" s="195">
        <v>76</v>
      </c>
      <c r="AN83" s="195">
        <v>0.00913900913900914</v>
      </c>
      <c r="AO83" s="195">
        <v>0.005170755170755171</v>
      </c>
      <c r="AP83" s="195">
        <v>0</v>
      </c>
      <c r="AQ83" s="195">
        <v>10</v>
      </c>
      <c r="AR83" s="195">
        <v>4</v>
      </c>
      <c r="AS83" s="195">
        <v>0</v>
      </c>
      <c r="AT83" s="195">
        <v>0</v>
      </c>
      <c r="AU83" s="195">
        <v>626.33</v>
      </c>
      <c r="AV83" s="195">
        <v>13.27734580812032</v>
      </c>
      <c r="AW83" s="195">
        <v>1.3635701454692004</v>
      </c>
      <c r="AX83" s="195">
        <v>232</v>
      </c>
      <c r="AY83" s="195">
        <v>2480</v>
      </c>
      <c r="AZ83" s="195">
        <v>0.0935483870967742</v>
      </c>
      <c r="BA83" s="195">
        <v>0.028753936073258712</v>
      </c>
      <c r="BB83" s="195">
        <v>0.008983</v>
      </c>
      <c r="BC83" s="195">
        <v>2406</v>
      </c>
      <c r="BD83" s="195">
        <v>3204</v>
      </c>
      <c r="BE83" s="195">
        <v>0.7509363295880149</v>
      </c>
      <c r="BF83" s="195">
        <v>0.3363999887358846</v>
      </c>
      <c r="BG83" s="195">
        <v>0</v>
      </c>
      <c r="BH83" s="195">
        <v>4</v>
      </c>
      <c r="BI83" s="195">
        <v>0</v>
      </c>
      <c r="BJ83" s="195">
        <v>-1995.84</v>
      </c>
      <c r="BK83" s="195">
        <v>-34095.6</v>
      </c>
      <c r="BL83" s="195">
        <v>-2328.48</v>
      </c>
      <c r="BM83" s="195">
        <v>-11891.88</v>
      </c>
      <c r="BN83" s="195">
        <v>-332.64</v>
      </c>
      <c r="BO83" s="195">
        <v>199799</v>
      </c>
      <c r="BP83" s="195">
        <v>-295620.47838421725</v>
      </c>
      <c r="BQ83" s="195">
        <v>-710768.52</v>
      </c>
      <c r="BR83" s="195">
        <v>-51259.728174733</v>
      </c>
      <c r="BS83" s="195">
        <v>609472</v>
      </c>
      <c r="BT83" s="195">
        <v>182802</v>
      </c>
      <c r="BU83" s="195">
        <v>410209.6764106429</v>
      </c>
      <c r="BV83" s="195">
        <v>10390.550986583485</v>
      </c>
      <c r="BW83" s="195">
        <v>43911.34983994796</v>
      </c>
      <c r="BX83" s="195">
        <v>190401.23360594365</v>
      </c>
      <c r="BY83" s="195">
        <v>342087.0324152052</v>
      </c>
      <c r="BZ83" s="195">
        <v>603978.3826312033</v>
      </c>
      <c r="CA83" s="195">
        <v>150680.27355743415</v>
      </c>
      <c r="CB83" s="195">
        <v>748.4399999999999</v>
      </c>
      <c r="CC83" s="195">
        <v>28371.6432735361</v>
      </c>
      <c r="CD83" s="195">
        <v>2721591.8545457637</v>
      </c>
      <c r="CE83" s="195">
        <v>1428716.6561615462</v>
      </c>
      <c r="CF83" s="195">
        <v>0</v>
      </c>
      <c r="CG83" s="229">
        <v>1825800.8688301162</v>
      </c>
      <c r="CH83" s="195">
        <v>-615151</v>
      </c>
      <c r="CI83" s="195">
        <v>-77517.89567999999</v>
      </c>
      <c r="CJ83" s="195">
        <v>12449057.590157485</v>
      </c>
      <c r="CL83" s="195">
        <v>8388</v>
      </c>
    </row>
    <row r="84" spans="1:90" ht="9.75">
      <c r="A84" s="195">
        <v>322</v>
      </c>
      <c r="B84" s="195" t="s">
        <v>88</v>
      </c>
      <c r="C84" s="195">
        <v>6872</v>
      </c>
      <c r="D84" s="195">
        <v>25566106.73</v>
      </c>
      <c r="E84" s="195">
        <v>7659937.8028195035</v>
      </c>
      <c r="F84" s="195">
        <v>5619853.698178261</v>
      </c>
      <c r="G84" s="195">
        <v>38845898.23099776</v>
      </c>
      <c r="H84" s="195">
        <v>3599.08</v>
      </c>
      <c r="I84" s="195">
        <v>24732877.759999998</v>
      </c>
      <c r="J84" s="195">
        <v>14113020.470997766</v>
      </c>
      <c r="K84" s="195">
        <v>676703.9640477521</v>
      </c>
      <c r="L84" s="195">
        <v>1963519.020585983</v>
      </c>
      <c r="M84" s="195">
        <v>212607.6469465791</v>
      </c>
      <c r="N84" s="195">
        <v>16965851.10257808</v>
      </c>
      <c r="O84" s="195">
        <v>4831473.279696205</v>
      </c>
      <c r="P84" s="195">
        <v>21797324.382274285</v>
      </c>
      <c r="Q84" s="195">
        <v>342</v>
      </c>
      <c r="R84" s="195">
        <v>53</v>
      </c>
      <c r="S84" s="195">
        <v>389</v>
      </c>
      <c r="T84" s="195">
        <v>208</v>
      </c>
      <c r="U84" s="195">
        <v>200</v>
      </c>
      <c r="V84" s="195">
        <v>3532</v>
      </c>
      <c r="W84" s="195">
        <v>1173</v>
      </c>
      <c r="X84" s="195">
        <v>655</v>
      </c>
      <c r="Y84" s="195">
        <v>320</v>
      </c>
      <c r="Z84" s="195">
        <v>4720</v>
      </c>
      <c r="AA84" s="195">
        <v>0</v>
      </c>
      <c r="AB84" s="195">
        <v>1931</v>
      </c>
      <c r="AC84" s="195">
        <v>221</v>
      </c>
      <c r="AD84" s="195">
        <v>2148</v>
      </c>
      <c r="AE84" s="195">
        <v>0.9654657462751731</v>
      </c>
      <c r="AF84" s="195">
        <v>7659937.8028195035</v>
      </c>
      <c r="AG84" s="195">
        <v>16294618.501861047</v>
      </c>
      <c r="AH84" s="195">
        <v>2939240.269132292</v>
      </c>
      <c r="AI84" s="195">
        <v>1623283.589165869</v>
      </c>
      <c r="AJ84" s="195">
        <v>277</v>
      </c>
      <c r="AK84" s="195">
        <v>2956</v>
      </c>
      <c r="AL84" s="195">
        <v>0.7057549078596951</v>
      </c>
      <c r="AM84" s="195">
        <v>221</v>
      </c>
      <c r="AN84" s="195">
        <v>0.03215948777648429</v>
      </c>
      <c r="AO84" s="195">
        <v>0.02819123380823032</v>
      </c>
      <c r="AP84" s="195">
        <v>3</v>
      </c>
      <c r="AQ84" s="195">
        <v>4720</v>
      </c>
      <c r="AR84" s="195">
        <v>0</v>
      </c>
      <c r="AS84" s="195">
        <v>1</v>
      </c>
      <c r="AT84" s="195">
        <v>0</v>
      </c>
      <c r="AU84" s="195">
        <v>686.96</v>
      </c>
      <c r="AV84" s="195">
        <v>10.003493653196692</v>
      </c>
      <c r="AW84" s="195">
        <v>1.8098269447332576</v>
      </c>
      <c r="AX84" s="195">
        <v>368</v>
      </c>
      <c r="AY84" s="195">
        <v>1876</v>
      </c>
      <c r="AZ84" s="195">
        <v>0.19616204690831557</v>
      </c>
      <c r="BA84" s="195">
        <v>0.13136759588480007</v>
      </c>
      <c r="BB84" s="195">
        <v>0.330533</v>
      </c>
      <c r="BC84" s="195">
        <v>2296</v>
      </c>
      <c r="BD84" s="195">
        <v>2592</v>
      </c>
      <c r="BE84" s="195">
        <v>0.8858024691358025</v>
      </c>
      <c r="BF84" s="195">
        <v>0.4712661282836722</v>
      </c>
      <c r="BG84" s="195">
        <v>0</v>
      </c>
      <c r="BH84" s="195">
        <v>0</v>
      </c>
      <c r="BI84" s="195">
        <v>0</v>
      </c>
      <c r="BJ84" s="195">
        <v>-1649.28</v>
      </c>
      <c r="BK84" s="195">
        <v>-28175.199999999997</v>
      </c>
      <c r="BL84" s="195">
        <v>-1924.16</v>
      </c>
      <c r="BM84" s="195">
        <v>-9826.96</v>
      </c>
      <c r="BN84" s="195">
        <v>-274.88</v>
      </c>
      <c r="BO84" s="195">
        <v>-166132</v>
      </c>
      <c r="BP84" s="195">
        <v>-174793.5088707654</v>
      </c>
      <c r="BQ84" s="195">
        <v>-587349.84</v>
      </c>
      <c r="BR84" s="195">
        <v>440505.1809879467</v>
      </c>
      <c r="BS84" s="195">
        <v>618448</v>
      </c>
      <c r="BT84" s="195">
        <v>210429</v>
      </c>
      <c r="BU84" s="195">
        <v>506104.77098058606</v>
      </c>
      <c r="BV84" s="195">
        <v>23784.463471682662</v>
      </c>
      <c r="BW84" s="195">
        <v>39674.23806238849</v>
      </c>
      <c r="BX84" s="195">
        <v>215753.55380291198</v>
      </c>
      <c r="BY84" s="195">
        <v>259976.03473993632</v>
      </c>
      <c r="BZ84" s="195">
        <v>608328.9476458203</v>
      </c>
      <c r="CA84" s="195">
        <v>197346.3451692307</v>
      </c>
      <c r="CB84" s="195">
        <v>618.48</v>
      </c>
      <c r="CC84" s="195">
        <v>7565.754596244784</v>
      </c>
      <c r="CD84" s="195">
        <v>2962402.7694567484</v>
      </c>
      <c r="CE84" s="195">
        <v>1963519.020585983</v>
      </c>
      <c r="CF84" s="195">
        <v>212607.6469465791</v>
      </c>
      <c r="CG84" s="229">
        <v>4831473.279696205</v>
      </c>
      <c r="CH84" s="195">
        <v>-534219</v>
      </c>
      <c r="CI84" s="195">
        <v>56145.77424</v>
      </c>
      <c r="CJ84" s="195">
        <v>21263105.382274285</v>
      </c>
      <c r="CL84" s="195">
        <v>6909</v>
      </c>
    </row>
    <row r="85" spans="1:90" ht="9.75">
      <c r="A85" s="195">
        <v>244</v>
      </c>
      <c r="B85" s="195" t="s">
        <v>89</v>
      </c>
      <c r="C85" s="195">
        <v>17297</v>
      </c>
      <c r="D85" s="195">
        <v>63644126.79000001</v>
      </c>
      <c r="E85" s="195">
        <v>16778292.94976268</v>
      </c>
      <c r="F85" s="195">
        <v>1771281.6748375031</v>
      </c>
      <c r="G85" s="195">
        <v>82193701.4146002</v>
      </c>
      <c r="H85" s="195">
        <v>3599.08</v>
      </c>
      <c r="I85" s="195">
        <v>62253286.76</v>
      </c>
      <c r="J85" s="195">
        <v>19940414.654600196</v>
      </c>
      <c r="K85" s="195">
        <v>373878.67185259063</v>
      </c>
      <c r="L85" s="195">
        <v>1790960.0351204309</v>
      </c>
      <c r="M85" s="195">
        <v>0</v>
      </c>
      <c r="N85" s="195">
        <v>22105253.36157322</v>
      </c>
      <c r="O85" s="195">
        <v>2619410.1687102406</v>
      </c>
      <c r="P85" s="195">
        <v>24724663.53028346</v>
      </c>
      <c r="Q85" s="195">
        <v>1594</v>
      </c>
      <c r="R85" s="195">
        <v>349</v>
      </c>
      <c r="S85" s="195">
        <v>1781</v>
      </c>
      <c r="T85" s="195">
        <v>805</v>
      </c>
      <c r="U85" s="195">
        <v>728</v>
      </c>
      <c r="V85" s="195">
        <v>9550</v>
      </c>
      <c r="W85" s="195">
        <v>1525</v>
      </c>
      <c r="X85" s="195">
        <v>784</v>
      </c>
      <c r="Y85" s="195">
        <v>181</v>
      </c>
      <c r="Z85" s="195">
        <v>32</v>
      </c>
      <c r="AA85" s="195">
        <v>7</v>
      </c>
      <c r="AB85" s="195">
        <v>17046</v>
      </c>
      <c r="AC85" s="195">
        <v>212</v>
      </c>
      <c r="AD85" s="195">
        <v>2490</v>
      </c>
      <c r="AE85" s="195">
        <v>0.8401788894483642</v>
      </c>
      <c r="AF85" s="195">
        <v>16778292.94976268</v>
      </c>
      <c r="AG85" s="195">
        <v>11250488.371344376</v>
      </c>
      <c r="AH85" s="195">
        <v>2549004.499525972</v>
      </c>
      <c r="AI85" s="195">
        <v>1257598.8245735578</v>
      </c>
      <c r="AJ85" s="195">
        <v>977</v>
      </c>
      <c r="AK85" s="195">
        <v>8071</v>
      </c>
      <c r="AL85" s="195">
        <v>0.9116870459499083</v>
      </c>
      <c r="AM85" s="195">
        <v>212</v>
      </c>
      <c r="AN85" s="195">
        <v>0.012256460657917558</v>
      </c>
      <c r="AO85" s="195">
        <v>0.00828820668966359</v>
      </c>
      <c r="AP85" s="195">
        <v>0</v>
      </c>
      <c r="AQ85" s="195">
        <v>32</v>
      </c>
      <c r="AR85" s="195">
        <v>7</v>
      </c>
      <c r="AS85" s="195">
        <v>0</v>
      </c>
      <c r="AT85" s="195">
        <v>0</v>
      </c>
      <c r="AU85" s="195">
        <v>110.1</v>
      </c>
      <c r="AV85" s="195">
        <v>157.10263396911898</v>
      </c>
      <c r="AW85" s="195">
        <v>0.11524053987905923</v>
      </c>
      <c r="AX85" s="195">
        <v>383</v>
      </c>
      <c r="AY85" s="195">
        <v>5911</v>
      </c>
      <c r="AZ85" s="195">
        <v>0.06479445102351548</v>
      </c>
      <c r="BA85" s="195">
        <v>0</v>
      </c>
      <c r="BB85" s="195">
        <v>0</v>
      </c>
      <c r="BC85" s="195">
        <v>5325</v>
      </c>
      <c r="BD85" s="195">
        <v>7034</v>
      </c>
      <c r="BE85" s="195">
        <v>0.7570372476542507</v>
      </c>
      <c r="BF85" s="195">
        <v>0.3425009068021204</v>
      </c>
      <c r="BG85" s="195">
        <v>0</v>
      </c>
      <c r="BH85" s="195">
        <v>7</v>
      </c>
      <c r="BI85" s="195">
        <v>0</v>
      </c>
      <c r="BJ85" s="195">
        <v>-4151.28</v>
      </c>
      <c r="BK85" s="195">
        <v>-70917.7</v>
      </c>
      <c r="BL85" s="195">
        <v>-4843.160000000001</v>
      </c>
      <c r="BM85" s="195">
        <v>-24734.71</v>
      </c>
      <c r="BN85" s="195">
        <v>-691.88</v>
      </c>
      <c r="BO85" s="195">
        <v>263490</v>
      </c>
      <c r="BP85" s="195">
        <v>-324410.7501169502</v>
      </c>
      <c r="BQ85" s="195">
        <v>-1478374.59</v>
      </c>
      <c r="BR85" s="195">
        <v>-424852.51182803884</v>
      </c>
      <c r="BS85" s="195">
        <v>919994</v>
      </c>
      <c r="BT85" s="195">
        <v>296488</v>
      </c>
      <c r="BU85" s="195">
        <v>624369.9919575528</v>
      </c>
      <c r="BV85" s="195">
        <v>3533.460709059112</v>
      </c>
      <c r="BW85" s="195">
        <v>-19829.64682387213</v>
      </c>
      <c r="BX85" s="195">
        <v>344264.08235237317</v>
      </c>
      <c r="BY85" s="195">
        <v>711241.7854187968</v>
      </c>
      <c r="BZ85" s="195">
        <v>1092587.5394141623</v>
      </c>
      <c r="CA85" s="195">
        <v>278912.67665120785</v>
      </c>
      <c r="CB85" s="195">
        <v>1556.73</v>
      </c>
      <c r="CC85" s="195">
        <v>97870.91738614051</v>
      </c>
      <c r="CD85" s="195">
        <v>4189627.0252373815</v>
      </c>
      <c r="CE85" s="195">
        <v>1790960.0351204309</v>
      </c>
      <c r="CF85" s="195">
        <v>0</v>
      </c>
      <c r="CG85" s="229">
        <v>2619410.1687102406</v>
      </c>
      <c r="CH85" s="195">
        <v>-818094</v>
      </c>
      <c r="CI85" s="195">
        <v>-369262.3307519999</v>
      </c>
      <c r="CJ85" s="195">
        <v>23906569.53028346</v>
      </c>
      <c r="CL85" s="195">
        <v>17066</v>
      </c>
    </row>
    <row r="86" spans="1:90" ht="9.75">
      <c r="A86" s="195">
        <v>245</v>
      </c>
      <c r="B86" s="195" t="s">
        <v>90</v>
      </c>
      <c r="C86" s="195">
        <v>35511</v>
      </c>
      <c r="D86" s="195">
        <v>111659153.36</v>
      </c>
      <c r="E86" s="195">
        <v>36207398.22952119</v>
      </c>
      <c r="F86" s="195">
        <v>10587391.579139264</v>
      </c>
      <c r="G86" s="195">
        <v>158453943.16866046</v>
      </c>
      <c r="H86" s="195">
        <v>3599.08</v>
      </c>
      <c r="I86" s="195">
        <v>127806929.88</v>
      </c>
      <c r="J86" s="195">
        <v>30647013.288660467</v>
      </c>
      <c r="K86" s="195">
        <v>761516.6293129286</v>
      </c>
      <c r="L86" s="195">
        <v>684459.6200692607</v>
      </c>
      <c r="M86" s="195">
        <v>0</v>
      </c>
      <c r="N86" s="195">
        <v>32092989.538042657</v>
      </c>
      <c r="O86" s="195">
        <v>-6706706.75185185</v>
      </c>
      <c r="P86" s="195">
        <v>25386282.786190808</v>
      </c>
      <c r="Q86" s="195">
        <v>2319</v>
      </c>
      <c r="R86" s="195">
        <v>397</v>
      </c>
      <c r="S86" s="195">
        <v>2491</v>
      </c>
      <c r="T86" s="195">
        <v>1147</v>
      </c>
      <c r="U86" s="195">
        <v>1128</v>
      </c>
      <c r="V86" s="195">
        <v>21570</v>
      </c>
      <c r="W86" s="195">
        <v>4113</v>
      </c>
      <c r="X86" s="195">
        <v>1810</v>
      </c>
      <c r="Y86" s="195">
        <v>536</v>
      </c>
      <c r="Z86" s="195">
        <v>434</v>
      </c>
      <c r="AA86" s="195">
        <v>1</v>
      </c>
      <c r="AB86" s="195">
        <v>31801</v>
      </c>
      <c r="AC86" s="195">
        <v>3275</v>
      </c>
      <c r="AD86" s="195">
        <v>6459</v>
      </c>
      <c r="AE86" s="195">
        <v>0.8831392644259156</v>
      </c>
      <c r="AF86" s="195">
        <v>36207398.22952119</v>
      </c>
      <c r="AG86" s="195">
        <v>21159906.185292594</v>
      </c>
      <c r="AH86" s="195">
        <v>3821261.4124461394</v>
      </c>
      <c r="AI86" s="195">
        <v>2461682.805548241</v>
      </c>
      <c r="AJ86" s="195">
        <v>2066</v>
      </c>
      <c r="AK86" s="195">
        <v>18277</v>
      </c>
      <c r="AL86" s="195">
        <v>0.8513418306155263</v>
      </c>
      <c r="AM86" s="195">
        <v>3275</v>
      </c>
      <c r="AN86" s="195">
        <v>0.09222494438343048</v>
      </c>
      <c r="AO86" s="195">
        <v>0.08825669041517652</v>
      </c>
      <c r="AP86" s="195">
        <v>0</v>
      </c>
      <c r="AQ86" s="195">
        <v>434</v>
      </c>
      <c r="AR86" s="195">
        <v>1</v>
      </c>
      <c r="AS86" s="195">
        <v>0</v>
      </c>
      <c r="AT86" s="195">
        <v>0</v>
      </c>
      <c r="AU86" s="195">
        <v>30.63</v>
      </c>
      <c r="AV86" s="195">
        <v>1159.3535749265427</v>
      </c>
      <c r="AW86" s="195">
        <v>0.015616109482536956</v>
      </c>
      <c r="AX86" s="195">
        <v>2248</v>
      </c>
      <c r="AY86" s="195">
        <v>11841</v>
      </c>
      <c r="AZ86" s="195">
        <v>0.18984883033527575</v>
      </c>
      <c r="BA86" s="195">
        <v>0.12505437931176028</v>
      </c>
      <c r="BB86" s="195">
        <v>0</v>
      </c>
      <c r="BC86" s="195">
        <v>12101</v>
      </c>
      <c r="BD86" s="195">
        <v>16042</v>
      </c>
      <c r="BE86" s="195">
        <v>0.7543323775090388</v>
      </c>
      <c r="BF86" s="195">
        <v>0.3397960366569085</v>
      </c>
      <c r="BG86" s="195">
        <v>0</v>
      </c>
      <c r="BH86" s="195">
        <v>1</v>
      </c>
      <c r="BI86" s="195">
        <v>0</v>
      </c>
      <c r="BJ86" s="195">
        <v>-8522.64</v>
      </c>
      <c r="BK86" s="195">
        <v>-145595.09999999998</v>
      </c>
      <c r="BL86" s="195">
        <v>-9943.080000000002</v>
      </c>
      <c r="BM86" s="195">
        <v>-50780.729999999996</v>
      </c>
      <c r="BN86" s="195">
        <v>-1420.44</v>
      </c>
      <c r="BO86" s="195">
        <v>-804283</v>
      </c>
      <c r="BP86" s="195">
        <v>-3019691.12644791</v>
      </c>
      <c r="BQ86" s="195">
        <v>-3035125.17</v>
      </c>
      <c r="BR86" s="195">
        <v>-443347.1452234015</v>
      </c>
      <c r="BS86" s="195">
        <v>1849095</v>
      </c>
      <c r="BT86" s="195">
        <v>688975</v>
      </c>
      <c r="BU86" s="195">
        <v>1471577.4084279276</v>
      </c>
      <c r="BV86" s="195">
        <v>31452.156286973168</v>
      </c>
      <c r="BW86" s="195">
        <v>-7625.718145323078</v>
      </c>
      <c r="BX86" s="195">
        <v>604880.6672849297</v>
      </c>
      <c r="BY86" s="195">
        <v>1576612.466004551</v>
      </c>
      <c r="BZ86" s="195">
        <v>2363461.9138938366</v>
      </c>
      <c r="CA86" s="195">
        <v>782339.1932122004</v>
      </c>
      <c r="CB86" s="195">
        <v>3195.99</v>
      </c>
      <c r="CC86" s="195">
        <v>-153704.06522452366</v>
      </c>
      <c r="CD86" s="195">
        <v>7962629.86651717</v>
      </c>
      <c r="CE86" s="195">
        <v>684459.6200692607</v>
      </c>
      <c r="CF86" s="195">
        <v>0</v>
      </c>
      <c r="CG86" s="229">
        <v>-6706706.75185185</v>
      </c>
      <c r="CH86" s="195">
        <v>-3654502</v>
      </c>
      <c r="CI86" s="195">
        <v>-1086084.0652800002</v>
      </c>
      <c r="CJ86" s="195">
        <v>21731780.786190808</v>
      </c>
      <c r="CL86" s="195">
        <v>35293</v>
      </c>
    </row>
    <row r="87" spans="1:90" ht="9.75">
      <c r="A87" s="195">
        <v>249</v>
      </c>
      <c r="B87" s="195" t="s">
        <v>91</v>
      </c>
      <c r="C87" s="195">
        <v>9992</v>
      </c>
      <c r="D87" s="195">
        <v>36613117.29000001</v>
      </c>
      <c r="E87" s="195">
        <v>14957409.514663732</v>
      </c>
      <c r="F87" s="195">
        <v>2506578.1482801754</v>
      </c>
      <c r="G87" s="195">
        <v>54077104.95294391</v>
      </c>
      <c r="H87" s="195">
        <v>3599.08</v>
      </c>
      <c r="I87" s="195">
        <v>35962007.36</v>
      </c>
      <c r="J87" s="195">
        <v>18115097.592943914</v>
      </c>
      <c r="K87" s="195">
        <v>506953.0103242945</v>
      </c>
      <c r="L87" s="195">
        <v>3105554.8142218515</v>
      </c>
      <c r="M87" s="195">
        <v>0</v>
      </c>
      <c r="N87" s="195">
        <v>21727605.41749006</v>
      </c>
      <c r="O87" s="195">
        <v>5754028.057877075</v>
      </c>
      <c r="P87" s="195">
        <v>27481633.475367136</v>
      </c>
      <c r="Q87" s="195">
        <v>529</v>
      </c>
      <c r="R87" s="195">
        <v>104</v>
      </c>
      <c r="S87" s="195">
        <v>563</v>
      </c>
      <c r="T87" s="195">
        <v>304</v>
      </c>
      <c r="U87" s="195">
        <v>289</v>
      </c>
      <c r="V87" s="195">
        <v>5125</v>
      </c>
      <c r="W87" s="195">
        <v>1709</v>
      </c>
      <c r="X87" s="195">
        <v>961</v>
      </c>
      <c r="Y87" s="195">
        <v>408</v>
      </c>
      <c r="Z87" s="195">
        <v>13</v>
      </c>
      <c r="AA87" s="195">
        <v>0</v>
      </c>
      <c r="AB87" s="195">
        <v>9789</v>
      </c>
      <c r="AC87" s="195">
        <v>190</v>
      </c>
      <c r="AD87" s="195">
        <v>3078</v>
      </c>
      <c r="AE87" s="195">
        <v>1.2965782632484109</v>
      </c>
      <c r="AF87" s="195">
        <v>14957409.514663732</v>
      </c>
      <c r="AG87" s="195">
        <v>44776261.12327912</v>
      </c>
      <c r="AH87" s="195">
        <v>9363469.738839345</v>
      </c>
      <c r="AI87" s="195">
        <v>5012557.017094606</v>
      </c>
      <c r="AJ87" s="195">
        <v>627</v>
      </c>
      <c r="AK87" s="195">
        <v>4213</v>
      </c>
      <c r="AL87" s="195">
        <v>1.1208684613689732</v>
      </c>
      <c r="AM87" s="195">
        <v>190</v>
      </c>
      <c r="AN87" s="195">
        <v>0.019015212169735788</v>
      </c>
      <c r="AO87" s="195">
        <v>0.01504695820148182</v>
      </c>
      <c r="AP87" s="195">
        <v>0</v>
      </c>
      <c r="AQ87" s="195">
        <v>13</v>
      </c>
      <c r="AR87" s="195">
        <v>0</v>
      </c>
      <c r="AS87" s="195">
        <v>0</v>
      </c>
      <c r="AT87" s="195">
        <v>0</v>
      </c>
      <c r="AU87" s="195">
        <v>1257.97</v>
      </c>
      <c r="AV87" s="195">
        <v>7.942955714365207</v>
      </c>
      <c r="AW87" s="195">
        <v>2.2793268659776738</v>
      </c>
      <c r="AX87" s="195">
        <v>380</v>
      </c>
      <c r="AY87" s="195">
        <v>2615</v>
      </c>
      <c r="AZ87" s="195">
        <v>0.14531548757170173</v>
      </c>
      <c r="BA87" s="195">
        <v>0.08052103654818625</v>
      </c>
      <c r="BB87" s="195">
        <v>0.0792</v>
      </c>
      <c r="BC87" s="195">
        <v>3245</v>
      </c>
      <c r="BD87" s="195">
        <v>3389</v>
      </c>
      <c r="BE87" s="195">
        <v>0.9575095898495132</v>
      </c>
      <c r="BF87" s="195">
        <v>0.5429732489973829</v>
      </c>
      <c r="BG87" s="195">
        <v>0</v>
      </c>
      <c r="BH87" s="195">
        <v>0</v>
      </c>
      <c r="BI87" s="195">
        <v>0</v>
      </c>
      <c r="BJ87" s="195">
        <v>-2398.08</v>
      </c>
      <c r="BK87" s="195">
        <v>-40967.2</v>
      </c>
      <c r="BL87" s="195">
        <v>-2797.76</v>
      </c>
      <c r="BM87" s="195">
        <v>-14288.56</v>
      </c>
      <c r="BN87" s="195">
        <v>-399.68</v>
      </c>
      <c r="BO87" s="195">
        <v>189982</v>
      </c>
      <c r="BP87" s="195">
        <v>-372141.1946559221</v>
      </c>
      <c r="BQ87" s="195">
        <v>-854016.24</v>
      </c>
      <c r="BR87" s="195">
        <v>817469.7983167842</v>
      </c>
      <c r="BS87" s="195">
        <v>840543</v>
      </c>
      <c r="BT87" s="195">
        <v>275658</v>
      </c>
      <c r="BU87" s="195">
        <v>616042.5769579562</v>
      </c>
      <c r="BV87" s="195">
        <v>27456.298720062765</v>
      </c>
      <c r="BW87" s="195">
        <v>-5142.00613193496</v>
      </c>
      <c r="BX87" s="195">
        <v>332187.6762118307</v>
      </c>
      <c r="BY87" s="195">
        <v>495814.7213768481</v>
      </c>
      <c r="BZ87" s="195">
        <v>841513.2411016648</v>
      </c>
      <c r="CA87" s="195">
        <v>232149.0422632222</v>
      </c>
      <c r="CB87" s="195">
        <v>899.28</v>
      </c>
      <c r="CC87" s="195">
        <v>11363.020061339732</v>
      </c>
      <c r="CD87" s="195">
        <v>4675936.648877773</v>
      </c>
      <c r="CE87" s="195">
        <v>3105554.8142218515</v>
      </c>
      <c r="CF87" s="195">
        <v>0</v>
      </c>
      <c r="CG87" s="229">
        <v>5754028.057877075</v>
      </c>
      <c r="CH87" s="195">
        <v>-188421</v>
      </c>
      <c r="CI87" s="195">
        <v>134835.81552</v>
      </c>
      <c r="CJ87" s="195">
        <v>27293212.475367136</v>
      </c>
      <c r="CL87" s="195">
        <v>10117</v>
      </c>
    </row>
    <row r="88" spans="1:90" ht="9.75">
      <c r="A88" s="195">
        <v>250</v>
      </c>
      <c r="B88" s="195" t="s">
        <v>92</v>
      </c>
      <c r="C88" s="195">
        <v>1994</v>
      </c>
      <c r="D88" s="195">
        <v>7398145.89</v>
      </c>
      <c r="E88" s="195">
        <v>3272300.140850393</v>
      </c>
      <c r="F88" s="195">
        <v>587664.4417222419</v>
      </c>
      <c r="G88" s="195">
        <v>11258110.472572634</v>
      </c>
      <c r="H88" s="195">
        <v>3599.08</v>
      </c>
      <c r="I88" s="195">
        <v>7176565.52</v>
      </c>
      <c r="J88" s="195">
        <v>4081544.9525726344</v>
      </c>
      <c r="K88" s="195">
        <v>283376.6661440351</v>
      </c>
      <c r="L88" s="195">
        <v>744895.6425498137</v>
      </c>
      <c r="M88" s="195">
        <v>0</v>
      </c>
      <c r="N88" s="195">
        <v>5109817.261266483</v>
      </c>
      <c r="O88" s="195">
        <v>1955022.6133544187</v>
      </c>
      <c r="P88" s="195">
        <v>7064839.874620901</v>
      </c>
      <c r="Q88" s="195">
        <v>113</v>
      </c>
      <c r="R88" s="195">
        <v>17</v>
      </c>
      <c r="S88" s="195">
        <v>96</v>
      </c>
      <c r="T88" s="195">
        <v>65</v>
      </c>
      <c r="U88" s="195">
        <v>54</v>
      </c>
      <c r="V88" s="195">
        <v>1061</v>
      </c>
      <c r="W88" s="195">
        <v>303</v>
      </c>
      <c r="X88" s="195">
        <v>195</v>
      </c>
      <c r="Y88" s="195">
        <v>90</v>
      </c>
      <c r="Z88" s="195">
        <v>0</v>
      </c>
      <c r="AA88" s="195">
        <v>0</v>
      </c>
      <c r="AB88" s="195">
        <v>1965</v>
      </c>
      <c r="AC88" s="195">
        <v>29</v>
      </c>
      <c r="AD88" s="195">
        <v>588</v>
      </c>
      <c r="AE88" s="195">
        <v>1.4214210893576475</v>
      </c>
      <c r="AF88" s="195">
        <v>3272300.140850393</v>
      </c>
      <c r="AG88" s="195">
        <v>18889568.55479161</v>
      </c>
      <c r="AH88" s="195">
        <v>4743094.8308721315</v>
      </c>
      <c r="AI88" s="195">
        <v>1881938.66656043</v>
      </c>
      <c r="AJ88" s="195">
        <v>128</v>
      </c>
      <c r="AK88" s="195">
        <v>896</v>
      </c>
      <c r="AL88" s="195">
        <v>1.0759213551486635</v>
      </c>
      <c r="AM88" s="195">
        <v>29</v>
      </c>
      <c r="AN88" s="195">
        <v>0.014543630892678034</v>
      </c>
      <c r="AO88" s="195">
        <v>0.010575376924424066</v>
      </c>
      <c r="AP88" s="195">
        <v>0</v>
      </c>
      <c r="AQ88" s="195">
        <v>0</v>
      </c>
      <c r="AR88" s="195">
        <v>0</v>
      </c>
      <c r="AS88" s="195">
        <v>0</v>
      </c>
      <c r="AT88" s="195">
        <v>0</v>
      </c>
      <c r="AU88" s="195">
        <v>357.1</v>
      </c>
      <c r="AV88" s="195">
        <v>5.583870064407728</v>
      </c>
      <c r="AW88" s="195">
        <v>3.2423018706012505</v>
      </c>
      <c r="AX88" s="195">
        <v>105</v>
      </c>
      <c r="AY88" s="195">
        <v>544</v>
      </c>
      <c r="AZ88" s="195">
        <v>0.19301470588235295</v>
      </c>
      <c r="BA88" s="195">
        <v>0.12822025485883748</v>
      </c>
      <c r="BB88" s="195">
        <v>0.529932</v>
      </c>
      <c r="BC88" s="195">
        <v>670</v>
      </c>
      <c r="BD88" s="195">
        <v>728</v>
      </c>
      <c r="BE88" s="195">
        <v>0.9203296703296703</v>
      </c>
      <c r="BF88" s="195">
        <v>0.50579332947754</v>
      </c>
      <c r="BG88" s="195">
        <v>0</v>
      </c>
      <c r="BH88" s="195">
        <v>0</v>
      </c>
      <c r="BI88" s="195">
        <v>0</v>
      </c>
      <c r="BJ88" s="195">
        <v>-478.56</v>
      </c>
      <c r="BK88" s="195">
        <v>-8175.4</v>
      </c>
      <c r="BL88" s="195">
        <v>-558.32</v>
      </c>
      <c r="BM88" s="195">
        <v>-2851.42</v>
      </c>
      <c r="BN88" s="195">
        <v>-79.76</v>
      </c>
      <c r="BO88" s="195">
        <v>-6236</v>
      </c>
      <c r="BP88" s="195">
        <v>-65198.231369509864</v>
      </c>
      <c r="BQ88" s="195">
        <v>-170427.18</v>
      </c>
      <c r="BR88" s="195">
        <v>82427.22236314509</v>
      </c>
      <c r="BS88" s="195">
        <v>219048</v>
      </c>
      <c r="BT88" s="195">
        <v>68340</v>
      </c>
      <c r="BU88" s="195">
        <v>185745.72702158507</v>
      </c>
      <c r="BV88" s="195">
        <v>10832.417464142347</v>
      </c>
      <c r="BW88" s="195">
        <v>24966.191205261683</v>
      </c>
      <c r="BX88" s="195">
        <v>84210.02610541235</v>
      </c>
      <c r="BY88" s="195">
        <v>132963.3328811662</v>
      </c>
      <c r="BZ88" s="195">
        <v>193905.06881895455</v>
      </c>
      <c r="CA88" s="195">
        <v>61753.68627254177</v>
      </c>
      <c r="CB88" s="195">
        <v>179.45999999999998</v>
      </c>
      <c r="CC88" s="195">
        <v>-8920.778212885716</v>
      </c>
      <c r="CD88" s="195">
        <v>1049214.3539193235</v>
      </c>
      <c r="CE88" s="195">
        <v>744895.6425498137</v>
      </c>
      <c r="CF88" s="195">
        <v>0</v>
      </c>
      <c r="CG88" s="229">
        <v>1955022.6133544187</v>
      </c>
      <c r="CH88" s="195">
        <v>-371351</v>
      </c>
      <c r="CI88" s="195">
        <v>31257.215999999993</v>
      </c>
      <c r="CJ88" s="195">
        <v>6693488.874620901</v>
      </c>
      <c r="CL88" s="195">
        <v>2038</v>
      </c>
    </row>
    <row r="89" spans="1:90" ht="9.75">
      <c r="A89" s="195">
        <v>256</v>
      </c>
      <c r="B89" s="195" t="s">
        <v>93</v>
      </c>
      <c r="C89" s="195">
        <v>1699</v>
      </c>
      <c r="D89" s="195">
        <v>6280949.960000001</v>
      </c>
      <c r="E89" s="195">
        <v>2443520.4668682422</v>
      </c>
      <c r="F89" s="195">
        <v>611073.0805178037</v>
      </c>
      <c r="G89" s="195">
        <v>9335543.507386047</v>
      </c>
      <c r="H89" s="195">
        <v>3599.08</v>
      </c>
      <c r="I89" s="195">
        <v>6114836.92</v>
      </c>
      <c r="J89" s="195">
        <v>3220706.5873860475</v>
      </c>
      <c r="K89" s="195">
        <v>731371.5818472796</v>
      </c>
      <c r="L89" s="195">
        <v>541177.479497001</v>
      </c>
      <c r="M89" s="195">
        <v>193843.77913651144</v>
      </c>
      <c r="N89" s="195">
        <v>4687099.42786684</v>
      </c>
      <c r="O89" s="195">
        <v>1754672.3059239027</v>
      </c>
      <c r="P89" s="195">
        <v>6441771.733790742</v>
      </c>
      <c r="Q89" s="195">
        <v>114</v>
      </c>
      <c r="R89" s="195">
        <v>18</v>
      </c>
      <c r="S89" s="195">
        <v>114</v>
      </c>
      <c r="T89" s="195">
        <v>57</v>
      </c>
      <c r="U89" s="195">
        <v>63</v>
      </c>
      <c r="V89" s="195">
        <v>855</v>
      </c>
      <c r="W89" s="195">
        <v>266</v>
      </c>
      <c r="X89" s="195">
        <v>159</v>
      </c>
      <c r="Y89" s="195">
        <v>53</v>
      </c>
      <c r="Z89" s="195">
        <v>1</v>
      </c>
      <c r="AA89" s="195">
        <v>0</v>
      </c>
      <c r="AB89" s="195">
        <v>1685</v>
      </c>
      <c r="AC89" s="195">
        <v>13</v>
      </c>
      <c r="AD89" s="195">
        <v>478</v>
      </c>
      <c r="AE89" s="195">
        <v>1.2457112305212132</v>
      </c>
      <c r="AF89" s="195">
        <v>2443520.4668682422</v>
      </c>
      <c r="AG89" s="195">
        <v>3952077.7744285893</v>
      </c>
      <c r="AH89" s="195">
        <v>1112215.340644721</v>
      </c>
      <c r="AI89" s="195">
        <v>347846.4833926861</v>
      </c>
      <c r="AJ89" s="195">
        <v>128</v>
      </c>
      <c r="AK89" s="195">
        <v>704</v>
      </c>
      <c r="AL89" s="195">
        <v>1.3693544520073901</v>
      </c>
      <c r="AM89" s="195">
        <v>13</v>
      </c>
      <c r="AN89" s="195">
        <v>0.007651559741024131</v>
      </c>
      <c r="AO89" s="195">
        <v>0.0036833057727701634</v>
      </c>
      <c r="AP89" s="195">
        <v>0</v>
      </c>
      <c r="AQ89" s="195">
        <v>1</v>
      </c>
      <c r="AR89" s="195">
        <v>0</v>
      </c>
      <c r="AS89" s="195">
        <v>0</v>
      </c>
      <c r="AT89" s="195">
        <v>0</v>
      </c>
      <c r="AU89" s="195">
        <v>460.19</v>
      </c>
      <c r="AV89" s="195">
        <v>3.6919533236271973</v>
      </c>
      <c r="AW89" s="195">
        <v>4.903797737409221</v>
      </c>
      <c r="AX89" s="195">
        <v>65</v>
      </c>
      <c r="AY89" s="195">
        <v>405</v>
      </c>
      <c r="AZ89" s="195">
        <v>0.16049382716049382</v>
      </c>
      <c r="BA89" s="195">
        <v>0.09569937613697833</v>
      </c>
      <c r="BB89" s="195">
        <v>1.286416</v>
      </c>
      <c r="BC89" s="195">
        <v>459</v>
      </c>
      <c r="BD89" s="195">
        <v>523</v>
      </c>
      <c r="BE89" s="195">
        <v>0.8776290630975143</v>
      </c>
      <c r="BF89" s="195">
        <v>0.463092722245384</v>
      </c>
      <c r="BG89" s="195">
        <v>0</v>
      </c>
      <c r="BH89" s="195">
        <v>0</v>
      </c>
      <c r="BI89" s="195">
        <v>0</v>
      </c>
      <c r="BJ89" s="195">
        <v>-407.76</v>
      </c>
      <c r="BK89" s="195">
        <v>-6965.9</v>
      </c>
      <c r="BL89" s="195">
        <v>-475.72</v>
      </c>
      <c r="BM89" s="195">
        <v>-2429.5699999999997</v>
      </c>
      <c r="BN89" s="195">
        <v>-67.96000000000001</v>
      </c>
      <c r="BO89" s="195">
        <v>96914</v>
      </c>
      <c r="BP89" s="195">
        <v>-113372.88184236322</v>
      </c>
      <c r="BQ89" s="195">
        <v>-145213.53</v>
      </c>
      <c r="BR89" s="195">
        <v>7985.68745491188</v>
      </c>
      <c r="BS89" s="195">
        <v>175069</v>
      </c>
      <c r="BT89" s="195">
        <v>57344</v>
      </c>
      <c r="BU89" s="195">
        <v>155676.28894759898</v>
      </c>
      <c r="BV89" s="195">
        <v>8712.868785601755</v>
      </c>
      <c r="BW89" s="195">
        <v>29015.687809191466</v>
      </c>
      <c r="BX89" s="195">
        <v>73844.99649878072</v>
      </c>
      <c r="BY89" s="195">
        <v>86849.92761042874</v>
      </c>
      <c r="BZ89" s="195">
        <v>141637.73046884115</v>
      </c>
      <c r="CA89" s="195">
        <v>38890.7408488016</v>
      </c>
      <c r="CB89" s="195">
        <v>152.91</v>
      </c>
      <c r="CC89" s="195">
        <v>-13799.397084791897</v>
      </c>
      <c r="CD89" s="195">
        <v>858294.4413393644</v>
      </c>
      <c r="CE89" s="195">
        <v>541177.479497001</v>
      </c>
      <c r="CF89" s="195">
        <v>193843.77913651144</v>
      </c>
      <c r="CG89" s="229">
        <v>1754672.3059239027</v>
      </c>
      <c r="CH89" s="195">
        <v>186022</v>
      </c>
      <c r="CI89" s="195">
        <v>130238.40000000001</v>
      </c>
      <c r="CJ89" s="195">
        <v>6627793.733790742</v>
      </c>
      <c r="CL89" s="195">
        <v>1745</v>
      </c>
    </row>
    <row r="90" spans="1:90" ht="9.75">
      <c r="A90" s="195">
        <v>257</v>
      </c>
      <c r="B90" s="195" t="s">
        <v>94</v>
      </c>
      <c r="C90" s="195">
        <v>39033</v>
      </c>
      <c r="D90" s="195">
        <v>132492631.16999999</v>
      </c>
      <c r="E90" s="195">
        <v>30888819.65254285</v>
      </c>
      <c r="F90" s="195">
        <v>11990827.195914444</v>
      </c>
      <c r="G90" s="195">
        <v>175372278.0184573</v>
      </c>
      <c r="H90" s="195">
        <v>3599.08</v>
      </c>
      <c r="I90" s="195">
        <v>140482889.64</v>
      </c>
      <c r="J90" s="195">
        <v>34889388.37845731</v>
      </c>
      <c r="K90" s="195">
        <v>450997.6020620268</v>
      </c>
      <c r="L90" s="195">
        <v>1332315.834481364</v>
      </c>
      <c r="M90" s="195">
        <v>0</v>
      </c>
      <c r="N90" s="195">
        <v>36672701.8150007</v>
      </c>
      <c r="O90" s="195">
        <v>-12321572.486630253</v>
      </c>
      <c r="P90" s="195">
        <v>24351129.328370444</v>
      </c>
      <c r="Q90" s="195">
        <v>2884</v>
      </c>
      <c r="R90" s="195">
        <v>609</v>
      </c>
      <c r="S90" s="195">
        <v>3583</v>
      </c>
      <c r="T90" s="195">
        <v>1713</v>
      </c>
      <c r="U90" s="195">
        <v>1573</v>
      </c>
      <c r="V90" s="195">
        <v>22869</v>
      </c>
      <c r="W90" s="195">
        <v>3789</v>
      </c>
      <c r="X90" s="195">
        <v>1598</v>
      </c>
      <c r="Y90" s="195">
        <v>415</v>
      </c>
      <c r="Z90" s="195">
        <v>6580</v>
      </c>
      <c r="AA90" s="195">
        <v>8</v>
      </c>
      <c r="AB90" s="195">
        <v>29681</v>
      </c>
      <c r="AC90" s="195">
        <v>2764</v>
      </c>
      <c r="AD90" s="195">
        <v>5802</v>
      </c>
      <c r="AE90" s="195">
        <v>0.6854316576366193</v>
      </c>
      <c r="AF90" s="195">
        <v>30888819.65254285</v>
      </c>
      <c r="AG90" s="195">
        <v>3147171.1245324267</v>
      </c>
      <c r="AH90" s="195">
        <v>736810.1152270952</v>
      </c>
      <c r="AI90" s="195">
        <v>294331.6397938113</v>
      </c>
      <c r="AJ90" s="195">
        <v>2020</v>
      </c>
      <c r="AK90" s="195">
        <v>19412</v>
      </c>
      <c r="AL90" s="195">
        <v>0.7837176984237638</v>
      </c>
      <c r="AM90" s="195">
        <v>2764</v>
      </c>
      <c r="AN90" s="195">
        <v>0.07081187712960828</v>
      </c>
      <c r="AO90" s="195">
        <v>0.06684362316135431</v>
      </c>
      <c r="AP90" s="195">
        <v>1</v>
      </c>
      <c r="AQ90" s="195">
        <v>6580</v>
      </c>
      <c r="AR90" s="195">
        <v>8</v>
      </c>
      <c r="AS90" s="195">
        <v>3</v>
      </c>
      <c r="AT90" s="195">
        <v>731</v>
      </c>
      <c r="AU90" s="195">
        <v>366.21</v>
      </c>
      <c r="AV90" s="195">
        <v>106.58638486114525</v>
      </c>
      <c r="AW90" s="195">
        <v>0.1698583958786964</v>
      </c>
      <c r="AX90" s="195">
        <v>2077</v>
      </c>
      <c r="AY90" s="195">
        <v>14185</v>
      </c>
      <c r="AZ90" s="195">
        <v>0.14642227705322525</v>
      </c>
      <c r="BA90" s="195">
        <v>0.08162782602970976</v>
      </c>
      <c r="BB90" s="195">
        <v>0</v>
      </c>
      <c r="BC90" s="195">
        <v>10536</v>
      </c>
      <c r="BD90" s="195">
        <v>17630</v>
      </c>
      <c r="BE90" s="195">
        <v>0.5976176971072036</v>
      </c>
      <c r="BF90" s="195">
        <v>0.18308135625507327</v>
      </c>
      <c r="BG90" s="195">
        <v>0</v>
      </c>
      <c r="BH90" s="195">
        <v>8</v>
      </c>
      <c r="BI90" s="195">
        <v>0</v>
      </c>
      <c r="BJ90" s="195">
        <v>-9367.92</v>
      </c>
      <c r="BK90" s="195">
        <v>-160035.3</v>
      </c>
      <c r="BL90" s="195">
        <v>-10929.240000000002</v>
      </c>
      <c r="BM90" s="195">
        <v>-55817.189999999995</v>
      </c>
      <c r="BN90" s="195">
        <v>-1561.32</v>
      </c>
      <c r="BO90" s="195">
        <v>95527</v>
      </c>
      <c r="BP90" s="195">
        <v>-2429607.2040483127</v>
      </c>
      <c r="BQ90" s="195">
        <v>-3336150.51</v>
      </c>
      <c r="BR90" s="195">
        <v>-115756.35312727839</v>
      </c>
      <c r="BS90" s="195">
        <v>2071727</v>
      </c>
      <c r="BT90" s="195">
        <v>698246</v>
      </c>
      <c r="BU90" s="195">
        <v>1328514.603771267</v>
      </c>
      <c r="BV90" s="195">
        <v>-6999.652707042877</v>
      </c>
      <c r="BW90" s="195">
        <v>-330038.789723722</v>
      </c>
      <c r="BX90" s="195">
        <v>466855.0734799032</v>
      </c>
      <c r="BY90" s="195">
        <v>1443673.5638424095</v>
      </c>
      <c r="BZ90" s="195">
        <v>2195705.452450867</v>
      </c>
      <c r="CA90" s="195">
        <v>680587.7115293582</v>
      </c>
      <c r="CB90" s="195">
        <v>3512.97</v>
      </c>
      <c r="CC90" s="195">
        <v>-88794.18098608329</v>
      </c>
      <c r="CD90" s="195">
        <v>8442760.398529677</v>
      </c>
      <c r="CE90" s="195">
        <v>1332315.834481364</v>
      </c>
      <c r="CF90" s="195">
        <v>0</v>
      </c>
      <c r="CG90" s="229">
        <v>-12321572.486630253</v>
      </c>
      <c r="CH90" s="195">
        <v>-2953328</v>
      </c>
      <c r="CI90" s="195">
        <v>-854082.5890559996</v>
      </c>
      <c r="CJ90" s="195">
        <v>21397801.328370444</v>
      </c>
      <c r="CL90" s="195">
        <v>38649</v>
      </c>
    </row>
    <row r="91" spans="1:90" ht="9.75">
      <c r="A91" s="195">
        <v>260</v>
      </c>
      <c r="B91" s="195" t="s">
        <v>95</v>
      </c>
      <c r="C91" s="195">
        <v>10719</v>
      </c>
      <c r="D91" s="195">
        <v>38373558.550000004</v>
      </c>
      <c r="E91" s="195">
        <v>20522792.99390335</v>
      </c>
      <c r="F91" s="195">
        <v>3574162.77058756</v>
      </c>
      <c r="G91" s="195">
        <v>62470514.314490914</v>
      </c>
      <c r="H91" s="195">
        <v>3599.08</v>
      </c>
      <c r="I91" s="195">
        <v>38578538.519999996</v>
      </c>
      <c r="J91" s="195">
        <v>23891975.79449092</v>
      </c>
      <c r="K91" s="195">
        <v>1690145.9055558715</v>
      </c>
      <c r="L91" s="195">
        <v>3664792.9929078924</v>
      </c>
      <c r="M91" s="195">
        <v>0</v>
      </c>
      <c r="N91" s="195">
        <v>29246914.69295468</v>
      </c>
      <c r="O91" s="195">
        <v>8952248.605716364</v>
      </c>
      <c r="P91" s="195">
        <v>38199163.298671044</v>
      </c>
      <c r="Q91" s="195">
        <v>477</v>
      </c>
      <c r="R91" s="195">
        <v>90</v>
      </c>
      <c r="S91" s="195">
        <v>518</v>
      </c>
      <c r="T91" s="195">
        <v>309</v>
      </c>
      <c r="U91" s="195">
        <v>344</v>
      </c>
      <c r="V91" s="195">
        <v>5645</v>
      </c>
      <c r="W91" s="195">
        <v>1757</v>
      </c>
      <c r="X91" s="195">
        <v>1131</v>
      </c>
      <c r="Y91" s="195">
        <v>448</v>
      </c>
      <c r="Z91" s="195">
        <v>1</v>
      </c>
      <c r="AA91" s="195">
        <v>0</v>
      </c>
      <c r="AB91" s="195">
        <v>10213</v>
      </c>
      <c r="AC91" s="195">
        <v>505</v>
      </c>
      <c r="AD91" s="195">
        <v>3336</v>
      </c>
      <c r="AE91" s="195">
        <v>1.6583529638919061</v>
      </c>
      <c r="AF91" s="195">
        <v>20522792.99390335</v>
      </c>
      <c r="AG91" s="195">
        <v>38599836.60812279</v>
      </c>
      <c r="AH91" s="195">
        <v>7737468.49710285</v>
      </c>
      <c r="AI91" s="195">
        <v>3710362.489521986</v>
      </c>
      <c r="AJ91" s="195">
        <v>804</v>
      </c>
      <c r="AK91" s="195">
        <v>4582</v>
      </c>
      <c r="AL91" s="195">
        <v>1.321537622605124</v>
      </c>
      <c r="AM91" s="195">
        <v>505</v>
      </c>
      <c r="AN91" s="195">
        <v>0.04711260378766676</v>
      </c>
      <c r="AO91" s="195">
        <v>0.04314434981941279</v>
      </c>
      <c r="AP91" s="195">
        <v>0</v>
      </c>
      <c r="AQ91" s="195">
        <v>1</v>
      </c>
      <c r="AR91" s="195">
        <v>0</v>
      </c>
      <c r="AS91" s="195">
        <v>3</v>
      </c>
      <c r="AT91" s="195">
        <v>416</v>
      </c>
      <c r="AU91" s="195">
        <v>1253.59</v>
      </c>
      <c r="AV91" s="195">
        <v>8.550642554583238</v>
      </c>
      <c r="AW91" s="195">
        <v>2.117337058525414</v>
      </c>
      <c r="AX91" s="195">
        <v>429</v>
      </c>
      <c r="AY91" s="195">
        <v>2695</v>
      </c>
      <c r="AZ91" s="195">
        <v>0.15918367346938775</v>
      </c>
      <c r="BA91" s="195">
        <v>0.09438922244587226</v>
      </c>
      <c r="BB91" s="195">
        <v>0.581283</v>
      </c>
      <c r="BC91" s="195">
        <v>3522</v>
      </c>
      <c r="BD91" s="195">
        <v>3530</v>
      </c>
      <c r="BE91" s="195">
        <v>0.9977337110481587</v>
      </c>
      <c r="BF91" s="195">
        <v>0.5831973701960284</v>
      </c>
      <c r="BG91" s="195">
        <v>0</v>
      </c>
      <c r="BH91" s="195">
        <v>0</v>
      </c>
      <c r="BI91" s="195">
        <v>0</v>
      </c>
      <c r="BJ91" s="195">
        <v>-2572.56</v>
      </c>
      <c r="BK91" s="195">
        <v>-43947.899999999994</v>
      </c>
      <c r="BL91" s="195">
        <v>-3001.32</v>
      </c>
      <c r="BM91" s="195">
        <v>-15328.17</v>
      </c>
      <c r="BN91" s="195">
        <v>-428.76</v>
      </c>
      <c r="BO91" s="195">
        <v>489326</v>
      </c>
      <c r="BP91" s="195">
        <v>-349430.1184279545</v>
      </c>
      <c r="BQ91" s="195">
        <v>-916152.9299999999</v>
      </c>
      <c r="BR91" s="195">
        <v>-56715.47882780805</v>
      </c>
      <c r="BS91" s="195">
        <v>1158136</v>
      </c>
      <c r="BT91" s="195">
        <v>342783</v>
      </c>
      <c r="BU91" s="195">
        <v>900533.8584845748</v>
      </c>
      <c r="BV91" s="195">
        <v>48990.33472329932</v>
      </c>
      <c r="BW91" s="195">
        <v>122919.64991699434</v>
      </c>
      <c r="BX91" s="195">
        <v>445395.39128702896</v>
      </c>
      <c r="BY91" s="195">
        <v>568926.4470514387</v>
      </c>
      <c r="BZ91" s="195">
        <v>934562.5713683525</v>
      </c>
      <c r="CA91" s="195">
        <v>276798.53308393044</v>
      </c>
      <c r="CB91" s="195">
        <v>964.7099999999999</v>
      </c>
      <c r="CC91" s="195">
        <v>67024.57424803644</v>
      </c>
      <c r="CD91" s="195">
        <v>5299645.591335847</v>
      </c>
      <c r="CE91" s="195">
        <v>3664792.9929078924</v>
      </c>
      <c r="CF91" s="195">
        <v>0</v>
      </c>
      <c r="CG91" s="229">
        <v>8952248.605716364</v>
      </c>
      <c r="CH91" s="195">
        <v>-986319</v>
      </c>
      <c r="CI91" s="195">
        <v>224830.54992000002</v>
      </c>
      <c r="CJ91" s="195">
        <v>37212844.298671044</v>
      </c>
      <c r="CL91" s="195">
        <v>10832</v>
      </c>
    </row>
    <row r="92" spans="1:90" ht="9.75">
      <c r="A92" s="195">
        <v>261</v>
      </c>
      <c r="B92" s="195" t="s">
        <v>96</v>
      </c>
      <c r="C92" s="195">
        <v>6383</v>
      </c>
      <c r="D92" s="195">
        <v>21078299.94</v>
      </c>
      <c r="E92" s="195">
        <v>7431978.6791327195</v>
      </c>
      <c r="F92" s="195">
        <v>6039566.954699645</v>
      </c>
      <c r="G92" s="195">
        <v>34549845.57383236</v>
      </c>
      <c r="H92" s="195">
        <v>3599.08</v>
      </c>
      <c r="I92" s="195">
        <v>22972927.64</v>
      </c>
      <c r="J92" s="195">
        <v>11576917.933832362</v>
      </c>
      <c r="K92" s="195">
        <v>6523980.470695571</v>
      </c>
      <c r="L92" s="195">
        <v>1860458.2309588897</v>
      </c>
      <c r="M92" s="195">
        <v>0</v>
      </c>
      <c r="N92" s="195">
        <v>19961356.635486823</v>
      </c>
      <c r="O92" s="195">
        <v>1015690.9304098749</v>
      </c>
      <c r="P92" s="195">
        <v>20977047.565896697</v>
      </c>
      <c r="Q92" s="195">
        <v>421</v>
      </c>
      <c r="R92" s="195">
        <v>67</v>
      </c>
      <c r="S92" s="195">
        <v>406</v>
      </c>
      <c r="T92" s="195">
        <v>187</v>
      </c>
      <c r="U92" s="195">
        <v>183</v>
      </c>
      <c r="V92" s="195">
        <v>3839</v>
      </c>
      <c r="W92" s="195">
        <v>683</v>
      </c>
      <c r="X92" s="195">
        <v>441</v>
      </c>
      <c r="Y92" s="195">
        <v>156</v>
      </c>
      <c r="Z92" s="195">
        <v>22</v>
      </c>
      <c r="AA92" s="195">
        <v>17</v>
      </c>
      <c r="AB92" s="195">
        <v>6167</v>
      </c>
      <c r="AC92" s="195">
        <v>177</v>
      </c>
      <c r="AD92" s="195">
        <v>1280</v>
      </c>
      <c r="AE92" s="195">
        <v>1.0084964836478698</v>
      </c>
      <c r="AF92" s="195">
        <v>7431978.6791327195</v>
      </c>
      <c r="AG92" s="195">
        <v>23492225.79080403</v>
      </c>
      <c r="AH92" s="195">
        <v>7320703.789672989</v>
      </c>
      <c r="AI92" s="195">
        <v>2211946.868753492</v>
      </c>
      <c r="AJ92" s="195">
        <v>449</v>
      </c>
      <c r="AK92" s="195">
        <v>3286</v>
      </c>
      <c r="AL92" s="195">
        <v>1.0290994580743302</v>
      </c>
      <c r="AM92" s="195">
        <v>177</v>
      </c>
      <c r="AN92" s="195">
        <v>0.027729907566974778</v>
      </c>
      <c r="AO92" s="195">
        <v>0.02376165359872081</v>
      </c>
      <c r="AP92" s="195">
        <v>0</v>
      </c>
      <c r="AQ92" s="195">
        <v>22</v>
      </c>
      <c r="AR92" s="195">
        <v>17</v>
      </c>
      <c r="AS92" s="195">
        <v>0</v>
      </c>
      <c r="AT92" s="195">
        <v>0</v>
      </c>
      <c r="AU92" s="195">
        <v>8094.26</v>
      </c>
      <c r="AV92" s="195">
        <v>0.7885835147376041</v>
      </c>
      <c r="AW92" s="195">
        <v>22.958370314205318</v>
      </c>
      <c r="AX92" s="195">
        <v>273</v>
      </c>
      <c r="AY92" s="195">
        <v>2092</v>
      </c>
      <c r="AZ92" s="195">
        <v>0.13049713193116635</v>
      </c>
      <c r="BA92" s="195">
        <v>0.06570268090765087</v>
      </c>
      <c r="BB92" s="195">
        <v>1.56535</v>
      </c>
      <c r="BC92" s="195">
        <v>3288</v>
      </c>
      <c r="BD92" s="195">
        <v>2892</v>
      </c>
      <c r="BE92" s="195">
        <v>1.1369294605809128</v>
      </c>
      <c r="BF92" s="195">
        <v>0.7223931197287825</v>
      </c>
      <c r="BG92" s="195">
        <v>0</v>
      </c>
      <c r="BH92" s="195">
        <v>17</v>
      </c>
      <c r="BI92" s="195">
        <v>0</v>
      </c>
      <c r="BJ92" s="195">
        <v>-1531.9199999999998</v>
      </c>
      <c r="BK92" s="195">
        <v>-26170.3</v>
      </c>
      <c r="BL92" s="195">
        <v>-1787.2400000000002</v>
      </c>
      <c r="BM92" s="195">
        <v>-9127.69</v>
      </c>
      <c r="BN92" s="195">
        <v>-255.32</v>
      </c>
      <c r="BO92" s="195">
        <v>76130</v>
      </c>
      <c r="BP92" s="195">
        <v>-121961.0316045458</v>
      </c>
      <c r="BQ92" s="195">
        <v>-545555.01</v>
      </c>
      <c r="BR92" s="195">
        <v>194464.53024873324</v>
      </c>
      <c r="BS92" s="195">
        <v>488612</v>
      </c>
      <c r="BT92" s="195">
        <v>183601</v>
      </c>
      <c r="BU92" s="195">
        <v>457147.0414309</v>
      </c>
      <c r="BV92" s="195">
        <v>22043.779874781118</v>
      </c>
      <c r="BW92" s="195">
        <v>46606.32555192929</v>
      </c>
      <c r="BX92" s="195">
        <v>166777.0942967512</v>
      </c>
      <c r="BY92" s="195">
        <v>428469.15121476783</v>
      </c>
      <c r="BZ92" s="195">
        <v>556199.9498196029</v>
      </c>
      <c r="CA92" s="195">
        <v>214044.87345109828</v>
      </c>
      <c r="CB92" s="195">
        <v>574.47</v>
      </c>
      <c r="CC92" s="195">
        <v>-86801.59332512844</v>
      </c>
      <c r="CD92" s="195">
        <v>2747868.6225634357</v>
      </c>
      <c r="CE92" s="195">
        <v>1860458.2309588897</v>
      </c>
      <c r="CF92" s="195">
        <v>0</v>
      </c>
      <c r="CG92" s="229">
        <v>1015690.9304098749</v>
      </c>
      <c r="CH92" s="195">
        <v>170854</v>
      </c>
      <c r="CI92" s="195">
        <v>46950.94320000001</v>
      </c>
      <c r="CJ92" s="195">
        <v>21147901.565896697</v>
      </c>
      <c r="CL92" s="195">
        <v>6416</v>
      </c>
    </row>
    <row r="93" spans="1:90" ht="9.75">
      <c r="A93" s="195">
        <v>263</v>
      </c>
      <c r="B93" s="195" t="s">
        <v>97</v>
      </c>
      <c r="C93" s="195">
        <v>8444</v>
      </c>
      <c r="D93" s="195">
        <v>31651575.150000006</v>
      </c>
      <c r="E93" s="195">
        <v>15828845.900508994</v>
      </c>
      <c r="F93" s="195">
        <v>2154741.0548672923</v>
      </c>
      <c r="G93" s="195">
        <v>49635162.10537629</v>
      </c>
      <c r="H93" s="195">
        <v>3599.08</v>
      </c>
      <c r="I93" s="195">
        <v>30390631.52</v>
      </c>
      <c r="J93" s="195">
        <v>19244530.58537629</v>
      </c>
      <c r="K93" s="195">
        <v>768966.6310268609</v>
      </c>
      <c r="L93" s="195">
        <v>3028745.577385336</v>
      </c>
      <c r="M93" s="195">
        <v>0</v>
      </c>
      <c r="N93" s="195">
        <v>23042242.793788485</v>
      </c>
      <c r="O93" s="195">
        <v>8222000.513873735</v>
      </c>
      <c r="P93" s="195">
        <v>31264243.30766222</v>
      </c>
      <c r="Q93" s="195">
        <v>471</v>
      </c>
      <c r="R93" s="195">
        <v>82</v>
      </c>
      <c r="S93" s="195">
        <v>533</v>
      </c>
      <c r="T93" s="195">
        <v>262</v>
      </c>
      <c r="U93" s="195">
        <v>286</v>
      </c>
      <c r="V93" s="195">
        <v>4454</v>
      </c>
      <c r="W93" s="195">
        <v>1238</v>
      </c>
      <c r="X93" s="195">
        <v>742</v>
      </c>
      <c r="Y93" s="195">
        <v>376</v>
      </c>
      <c r="Z93" s="195">
        <v>2</v>
      </c>
      <c r="AA93" s="195">
        <v>0</v>
      </c>
      <c r="AB93" s="195">
        <v>8353</v>
      </c>
      <c r="AC93" s="195">
        <v>89</v>
      </c>
      <c r="AD93" s="195">
        <v>2356</v>
      </c>
      <c r="AE93" s="195">
        <v>1.6236626635217772</v>
      </c>
      <c r="AF93" s="195">
        <v>15828845.900508994</v>
      </c>
      <c r="AG93" s="195">
        <v>9306051.70113302</v>
      </c>
      <c r="AH93" s="195">
        <v>2420888.2208475606</v>
      </c>
      <c r="AI93" s="195">
        <v>793803.5133833092</v>
      </c>
      <c r="AJ93" s="195">
        <v>548</v>
      </c>
      <c r="AK93" s="195">
        <v>3635</v>
      </c>
      <c r="AL93" s="195">
        <v>1.1354152182531703</v>
      </c>
      <c r="AM93" s="195">
        <v>89</v>
      </c>
      <c r="AN93" s="195">
        <v>0.010540028422548555</v>
      </c>
      <c r="AO93" s="195">
        <v>0.006571774454294587</v>
      </c>
      <c r="AP93" s="195">
        <v>0</v>
      </c>
      <c r="AQ93" s="195">
        <v>2</v>
      </c>
      <c r="AR93" s="195">
        <v>0</v>
      </c>
      <c r="AS93" s="195">
        <v>0</v>
      </c>
      <c r="AT93" s="195">
        <v>0</v>
      </c>
      <c r="AU93" s="195">
        <v>1328.13</v>
      </c>
      <c r="AV93" s="195">
        <v>6.357811358827825</v>
      </c>
      <c r="AW93" s="195">
        <v>2.8476139560015827</v>
      </c>
      <c r="AX93" s="195">
        <v>310</v>
      </c>
      <c r="AY93" s="195">
        <v>2239</v>
      </c>
      <c r="AZ93" s="195">
        <v>0.13845466726217062</v>
      </c>
      <c r="BA93" s="195">
        <v>0.07366021623865514</v>
      </c>
      <c r="BB93" s="195">
        <v>0.293066</v>
      </c>
      <c r="BC93" s="195">
        <v>2632</v>
      </c>
      <c r="BD93" s="195">
        <v>2951</v>
      </c>
      <c r="BE93" s="195">
        <v>0.8919010504913588</v>
      </c>
      <c r="BF93" s="195">
        <v>0.4773647096392285</v>
      </c>
      <c r="BG93" s="195">
        <v>0</v>
      </c>
      <c r="BH93" s="195">
        <v>0</v>
      </c>
      <c r="BI93" s="195">
        <v>0</v>
      </c>
      <c r="BJ93" s="195">
        <v>-2026.56</v>
      </c>
      <c r="BK93" s="195">
        <v>-34620.399999999994</v>
      </c>
      <c r="BL93" s="195">
        <v>-2364.32</v>
      </c>
      <c r="BM93" s="195">
        <v>-12074.92</v>
      </c>
      <c r="BN93" s="195">
        <v>-337.76</v>
      </c>
      <c r="BO93" s="195">
        <v>232429</v>
      </c>
      <c r="BP93" s="195">
        <v>-230850.1654693282</v>
      </c>
      <c r="BQ93" s="195">
        <v>-721708.6799999999</v>
      </c>
      <c r="BR93" s="195">
        <v>168045.4978406094</v>
      </c>
      <c r="BS93" s="195">
        <v>894473</v>
      </c>
      <c r="BT93" s="195">
        <v>268110</v>
      </c>
      <c r="BU93" s="195">
        <v>682456.22900401</v>
      </c>
      <c r="BV93" s="195">
        <v>33966.257956521804</v>
      </c>
      <c r="BW93" s="195">
        <v>110226.00985128019</v>
      </c>
      <c r="BX93" s="195">
        <v>363392.41017846076</v>
      </c>
      <c r="BY93" s="195">
        <v>470200.3889638611</v>
      </c>
      <c r="BZ93" s="195">
        <v>789309.2936602538</v>
      </c>
      <c r="CA93" s="195">
        <v>215961.5741476559</v>
      </c>
      <c r="CB93" s="195">
        <v>759.9599999999999</v>
      </c>
      <c r="CC93" s="195">
        <v>42870.60125201153</v>
      </c>
      <c r="CD93" s="195">
        <v>4272200.222854665</v>
      </c>
      <c r="CE93" s="195">
        <v>3028745.577385336</v>
      </c>
      <c r="CF93" s="195">
        <v>0</v>
      </c>
      <c r="CG93" s="229">
        <v>8222000.513873735</v>
      </c>
      <c r="CH93" s="195">
        <v>-540057</v>
      </c>
      <c r="CI93" s="195">
        <v>96063.84384000005</v>
      </c>
      <c r="CJ93" s="195">
        <v>30724186.30766222</v>
      </c>
      <c r="CL93" s="195">
        <v>8600</v>
      </c>
    </row>
    <row r="94" spans="1:90" ht="9.75">
      <c r="A94" s="195">
        <v>265</v>
      </c>
      <c r="B94" s="195" t="s">
        <v>98</v>
      </c>
      <c r="C94" s="195">
        <v>1161</v>
      </c>
      <c r="D94" s="195">
        <v>4251955.8</v>
      </c>
      <c r="E94" s="195">
        <v>2190599.513904985</v>
      </c>
      <c r="F94" s="195">
        <v>576037.4068703831</v>
      </c>
      <c r="G94" s="195">
        <v>7018592.720775368</v>
      </c>
      <c r="H94" s="195">
        <v>3599.08</v>
      </c>
      <c r="I94" s="195">
        <v>4178531.88</v>
      </c>
      <c r="J94" s="195">
        <v>2840060.840775368</v>
      </c>
      <c r="K94" s="195">
        <v>451873.15030688565</v>
      </c>
      <c r="L94" s="195">
        <v>431814.77702987543</v>
      </c>
      <c r="M94" s="195">
        <v>203813.9047730425</v>
      </c>
      <c r="N94" s="195">
        <v>3927562.672885171</v>
      </c>
      <c r="O94" s="195">
        <v>1177005.120605714</v>
      </c>
      <c r="P94" s="195">
        <v>5104567.793490885</v>
      </c>
      <c r="Q94" s="195">
        <v>48</v>
      </c>
      <c r="R94" s="195">
        <v>9</v>
      </c>
      <c r="S94" s="195">
        <v>72</v>
      </c>
      <c r="T94" s="195">
        <v>28</v>
      </c>
      <c r="U94" s="195">
        <v>29</v>
      </c>
      <c r="V94" s="195">
        <v>565</v>
      </c>
      <c r="W94" s="195">
        <v>215</v>
      </c>
      <c r="X94" s="195">
        <v>148</v>
      </c>
      <c r="Y94" s="195">
        <v>47</v>
      </c>
      <c r="Z94" s="195">
        <v>0</v>
      </c>
      <c r="AA94" s="195">
        <v>0</v>
      </c>
      <c r="AB94" s="195">
        <v>1147</v>
      </c>
      <c r="AC94" s="195">
        <v>14</v>
      </c>
      <c r="AD94" s="195">
        <v>410</v>
      </c>
      <c r="AE94" s="195">
        <v>1.634276533948764</v>
      </c>
      <c r="AF94" s="195">
        <v>2190599.513904985</v>
      </c>
      <c r="AG94" s="195">
        <v>17879949.582312882</v>
      </c>
      <c r="AH94" s="195">
        <v>5274466.05916984</v>
      </c>
      <c r="AI94" s="195">
        <v>1819504.6823617427</v>
      </c>
      <c r="AJ94" s="195">
        <v>80</v>
      </c>
      <c r="AK94" s="195">
        <v>452</v>
      </c>
      <c r="AL94" s="195">
        <v>1.3329999090337425</v>
      </c>
      <c r="AM94" s="195">
        <v>14</v>
      </c>
      <c r="AN94" s="195">
        <v>0.012058570198105082</v>
      </c>
      <c r="AO94" s="195">
        <v>0.008090316229851114</v>
      </c>
      <c r="AP94" s="195">
        <v>0</v>
      </c>
      <c r="AQ94" s="195">
        <v>0</v>
      </c>
      <c r="AR94" s="195">
        <v>0</v>
      </c>
      <c r="AS94" s="195">
        <v>3</v>
      </c>
      <c r="AT94" s="195">
        <v>95</v>
      </c>
      <c r="AU94" s="195">
        <v>483.94</v>
      </c>
      <c r="AV94" s="195">
        <v>2.399057734429888</v>
      </c>
      <c r="AW94" s="195">
        <v>7.546543001111175</v>
      </c>
      <c r="AX94" s="195">
        <v>43</v>
      </c>
      <c r="AY94" s="195">
        <v>248</v>
      </c>
      <c r="AZ94" s="195">
        <v>0.17338709677419356</v>
      </c>
      <c r="BA94" s="195">
        <v>0.10859264575067808</v>
      </c>
      <c r="BB94" s="195">
        <v>1.185383</v>
      </c>
      <c r="BC94" s="195">
        <v>256</v>
      </c>
      <c r="BD94" s="195">
        <v>354</v>
      </c>
      <c r="BE94" s="195">
        <v>0.7231638418079096</v>
      </c>
      <c r="BF94" s="195">
        <v>0.3086275009557793</v>
      </c>
      <c r="BG94" s="195">
        <v>0</v>
      </c>
      <c r="BH94" s="195">
        <v>0</v>
      </c>
      <c r="BI94" s="195">
        <v>0</v>
      </c>
      <c r="BJ94" s="195">
        <v>-278.64</v>
      </c>
      <c r="BK94" s="195">
        <v>-4760.099999999999</v>
      </c>
      <c r="BL94" s="195">
        <v>-325.08000000000004</v>
      </c>
      <c r="BM94" s="195">
        <v>-1660.23</v>
      </c>
      <c r="BN94" s="195">
        <v>-46.44</v>
      </c>
      <c r="BO94" s="195">
        <v>43455</v>
      </c>
      <c r="BP94" s="195">
        <v>-41222.422435740606</v>
      </c>
      <c r="BQ94" s="195">
        <v>-99230.67</v>
      </c>
      <c r="BR94" s="195">
        <v>8762.558215379715</v>
      </c>
      <c r="BS94" s="195">
        <v>130215</v>
      </c>
      <c r="BT94" s="195">
        <v>39878</v>
      </c>
      <c r="BU94" s="195">
        <v>113824.44832960851</v>
      </c>
      <c r="BV94" s="195">
        <v>7034.246968550097</v>
      </c>
      <c r="BW94" s="195">
        <v>18972.256087466867</v>
      </c>
      <c r="BX94" s="195">
        <v>56149.43615035633</v>
      </c>
      <c r="BY94" s="195">
        <v>64664.56799765929</v>
      </c>
      <c r="BZ94" s="195">
        <v>103518.21061302294</v>
      </c>
      <c r="CA94" s="195">
        <v>34343.09810392604</v>
      </c>
      <c r="CB94" s="195">
        <v>104.49</v>
      </c>
      <c r="CC94" s="195">
        <v>-8656.993000353701</v>
      </c>
      <c r="CD94" s="195">
        <v>612264.319465616</v>
      </c>
      <c r="CE94" s="195">
        <v>431814.77702987543</v>
      </c>
      <c r="CF94" s="195">
        <v>203813.9047730425</v>
      </c>
      <c r="CG94" s="229">
        <v>1177005.120605714</v>
      </c>
      <c r="CH94" s="195">
        <v>-278745</v>
      </c>
      <c r="CI94" s="195">
        <v>-44346.1752</v>
      </c>
      <c r="CJ94" s="195">
        <v>4825822.793490885</v>
      </c>
      <c r="CL94" s="195">
        <v>1200</v>
      </c>
    </row>
    <row r="95" spans="1:90" ht="9.75">
      <c r="A95" s="195">
        <v>271</v>
      </c>
      <c r="B95" s="195" t="s">
        <v>99</v>
      </c>
      <c r="C95" s="195">
        <v>7498</v>
      </c>
      <c r="D95" s="195">
        <v>26821646.29</v>
      </c>
      <c r="E95" s="195">
        <v>9917179.614201734</v>
      </c>
      <c r="F95" s="195">
        <v>1609097.2850172496</v>
      </c>
      <c r="G95" s="195">
        <v>38347923.18921898</v>
      </c>
      <c r="H95" s="195">
        <v>3599.08</v>
      </c>
      <c r="I95" s="195">
        <v>26985901.84</v>
      </c>
      <c r="J95" s="195">
        <v>11362021.349218983</v>
      </c>
      <c r="K95" s="195">
        <v>206539.27469894313</v>
      </c>
      <c r="L95" s="195">
        <v>2024350.491190605</v>
      </c>
      <c r="M95" s="195">
        <v>0</v>
      </c>
      <c r="N95" s="195">
        <v>13592911.115108531</v>
      </c>
      <c r="O95" s="195">
        <v>4424126.600820705</v>
      </c>
      <c r="P95" s="195">
        <v>18017037.715929236</v>
      </c>
      <c r="Q95" s="195">
        <v>356</v>
      </c>
      <c r="R95" s="195">
        <v>75</v>
      </c>
      <c r="S95" s="195">
        <v>461</v>
      </c>
      <c r="T95" s="195">
        <v>218</v>
      </c>
      <c r="U95" s="195">
        <v>230</v>
      </c>
      <c r="V95" s="195">
        <v>4024</v>
      </c>
      <c r="W95" s="195">
        <v>1156</v>
      </c>
      <c r="X95" s="195">
        <v>682</v>
      </c>
      <c r="Y95" s="195">
        <v>296</v>
      </c>
      <c r="Z95" s="195">
        <v>13</v>
      </c>
      <c r="AA95" s="195">
        <v>0</v>
      </c>
      <c r="AB95" s="195">
        <v>7288</v>
      </c>
      <c r="AC95" s="195">
        <v>197</v>
      </c>
      <c r="AD95" s="195">
        <v>2134</v>
      </c>
      <c r="AE95" s="195">
        <v>1.145611911437781</v>
      </c>
      <c r="AF95" s="195">
        <v>9917179.614201734</v>
      </c>
      <c r="AG95" s="195">
        <v>3063515.281927671</v>
      </c>
      <c r="AH95" s="195">
        <v>632732.1486306122</v>
      </c>
      <c r="AI95" s="195">
        <v>222978.51499531162</v>
      </c>
      <c r="AJ95" s="195">
        <v>443</v>
      </c>
      <c r="AK95" s="195">
        <v>3426</v>
      </c>
      <c r="AL95" s="195">
        <v>0.973856427996499</v>
      </c>
      <c r="AM95" s="195">
        <v>197</v>
      </c>
      <c r="AN95" s="195">
        <v>0.02627367297946119</v>
      </c>
      <c r="AO95" s="195">
        <v>0.022305419011207223</v>
      </c>
      <c r="AP95" s="195">
        <v>0</v>
      </c>
      <c r="AQ95" s="195">
        <v>13</v>
      </c>
      <c r="AR95" s="195">
        <v>0</v>
      </c>
      <c r="AS95" s="195">
        <v>0</v>
      </c>
      <c r="AT95" s="195">
        <v>0</v>
      </c>
      <c r="AU95" s="195">
        <v>480.36</v>
      </c>
      <c r="AV95" s="195">
        <v>15.609126488466982</v>
      </c>
      <c r="AW95" s="195">
        <v>1.1598722304159896</v>
      </c>
      <c r="AX95" s="195">
        <v>344</v>
      </c>
      <c r="AY95" s="195">
        <v>2125</v>
      </c>
      <c r="AZ95" s="195">
        <v>0.16188235294117648</v>
      </c>
      <c r="BA95" s="195">
        <v>0.097087901917661</v>
      </c>
      <c r="BB95" s="195">
        <v>0</v>
      </c>
      <c r="BC95" s="195">
        <v>2399</v>
      </c>
      <c r="BD95" s="195">
        <v>2819</v>
      </c>
      <c r="BE95" s="195">
        <v>0.8510109968073785</v>
      </c>
      <c r="BF95" s="195">
        <v>0.43647465595524815</v>
      </c>
      <c r="BG95" s="195">
        <v>0</v>
      </c>
      <c r="BH95" s="195">
        <v>0</v>
      </c>
      <c r="BI95" s="195">
        <v>0</v>
      </c>
      <c r="BJ95" s="195">
        <v>-1799.52</v>
      </c>
      <c r="BK95" s="195">
        <v>-30741.799999999996</v>
      </c>
      <c r="BL95" s="195">
        <v>-2099.44</v>
      </c>
      <c r="BM95" s="195">
        <v>-10722.14</v>
      </c>
      <c r="BN95" s="195">
        <v>-299.92</v>
      </c>
      <c r="BO95" s="195">
        <v>41830</v>
      </c>
      <c r="BP95" s="195">
        <v>-189993.3649698753</v>
      </c>
      <c r="BQ95" s="195">
        <v>-640854.0599999999</v>
      </c>
      <c r="BR95" s="195">
        <v>-17435.946478638798</v>
      </c>
      <c r="BS95" s="195">
        <v>687986</v>
      </c>
      <c r="BT95" s="195">
        <v>217878</v>
      </c>
      <c r="BU95" s="195">
        <v>550817.7150644845</v>
      </c>
      <c r="BV95" s="195">
        <v>28134.764337881366</v>
      </c>
      <c r="BW95" s="195">
        <v>78832.71425176546</v>
      </c>
      <c r="BX95" s="195">
        <v>250297.46366490252</v>
      </c>
      <c r="BY95" s="195">
        <v>386403.0682414612</v>
      </c>
      <c r="BZ95" s="195">
        <v>667130.2318773058</v>
      </c>
      <c r="CA95" s="195">
        <v>191411.1151891651</v>
      </c>
      <c r="CB95" s="195">
        <v>674.8199999999999</v>
      </c>
      <c r="CC95" s="195">
        <v>29544.070012153243</v>
      </c>
      <c r="CD95" s="195">
        <v>3113504.01616048</v>
      </c>
      <c r="CE95" s="195">
        <v>2024350.491190605</v>
      </c>
      <c r="CF95" s="195">
        <v>0</v>
      </c>
      <c r="CG95" s="229">
        <v>4424126.600820705</v>
      </c>
      <c r="CH95" s="195">
        <v>-663261</v>
      </c>
      <c r="CI95" s="195">
        <v>159021.0864</v>
      </c>
      <c r="CJ95" s="195">
        <v>17353776.715929236</v>
      </c>
      <c r="CL95" s="195">
        <v>7591</v>
      </c>
    </row>
    <row r="96" spans="1:90" ht="9.75">
      <c r="A96" s="195">
        <v>272</v>
      </c>
      <c r="B96" s="195" t="s">
        <v>100</v>
      </c>
      <c r="C96" s="195">
        <v>47723</v>
      </c>
      <c r="D96" s="195">
        <v>170625507.35999998</v>
      </c>
      <c r="E96" s="195">
        <v>54328401.55325315</v>
      </c>
      <c r="F96" s="195">
        <v>10473314.069006862</v>
      </c>
      <c r="G96" s="195">
        <v>235427222.98226</v>
      </c>
      <c r="H96" s="195">
        <v>3599.08</v>
      </c>
      <c r="I96" s="195">
        <v>171758894.84</v>
      </c>
      <c r="J96" s="195">
        <v>63668328.142259985</v>
      </c>
      <c r="K96" s="195">
        <v>1862396.5757898611</v>
      </c>
      <c r="L96" s="195">
        <v>10253326.612699838</v>
      </c>
      <c r="M96" s="195">
        <v>0</v>
      </c>
      <c r="N96" s="195">
        <v>75784051.33074969</v>
      </c>
      <c r="O96" s="195">
        <v>14689051.37480556</v>
      </c>
      <c r="P96" s="195">
        <v>90473102.70555525</v>
      </c>
      <c r="Q96" s="195">
        <v>3621</v>
      </c>
      <c r="R96" s="195">
        <v>626</v>
      </c>
      <c r="S96" s="195">
        <v>3666</v>
      </c>
      <c r="T96" s="195">
        <v>1726</v>
      </c>
      <c r="U96" s="195">
        <v>1695</v>
      </c>
      <c r="V96" s="195">
        <v>26489</v>
      </c>
      <c r="W96" s="195">
        <v>5706</v>
      </c>
      <c r="X96" s="195">
        <v>3001</v>
      </c>
      <c r="Y96" s="195">
        <v>1193</v>
      </c>
      <c r="Z96" s="195">
        <v>6039</v>
      </c>
      <c r="AA96" s="195">
        <v>0</v>
      </c>
      <c r="AB96" s="195">
        <v>40073</v>
      </c>
      <c r="AC96" s="195">
        <v>1611</v>
      </c>
      <c r="AD96" s="195">
        <v>9900</v>
      </c>
      <c r="AE96" s="195">
        <v>0.9860387177399864</v>
      </c>
      <c r="AF96" s="195">
        <v>54328401.55325315</v>
      </c>
      <c r="AG96" s="195">
        <v>12705478.891339745</v>
      </c>
      <c r="AH96" s="195">
        <v>2497229.673503356</v>
      </c>
      <c r="AI96" s="195">
        <v>1364628.511771307</v>
      </c>
      <c r="AJ96" s="195">
        <v>2444</v>
      </c>
      <c r="AK96" s="195">
        <v>21894</v>
      </c>
      <c r="AL96" s="195">
        <v>0.8407263425542768</v>
      </c>
      <c r="AM96" s="195">
        <v>1611</v>
      </c>
      <c r="AN96" s="195">
        <v>0.03375730779707898</v>
      </c>
      <c r="AO96" s="195">
        <v>0.02978905382882501</v>
      </c>
      <c r="AP96" s="195">
        <v>1</v>
      </c>
      <c r="AQ96" s="195">
        <v>6039</v>
      </c>
      <c r="AR96" s="195">
        <v>0</v>
      </c>
      <c r="AS96" s="195">
        <v>0</v>
      </c>
      <c r="AT96" s="195">
        <v>0</v>
      </c>
      <c r="AU96" s="195">
        <v>1445.11</v>
      </c>
      <c r="AV96" s="195">
        <v>33.023783656607456</v>
      </c>
      <c r="AW96" s="195">
        <v>0.5482288929482223</v>
      </c>
      <c r="AX96" s="195">
        <v>1385</v>
      </c>
      <c r="AY96" s="195">
        <v>14272</v>
      </c>
      <c r="AZ96" s="195">
        <v>0.09704316143497758</v>
      </c>
      <c r="BA96" s="195">
        <v>0.0322487104114621</v>
      </c>
      <c r="BB96" s="195">
        <v>0</v>
      </c>
      <c r="BC96" s="195">
        <v>19934</v>
      </c>
      <c r="BD96" s="195">
        <v>19299</v>
      </c>
      <c r="BE96" s="195">
        <v>1.03290325923623</v>
      </c>
      <c r="BF96" s="195">
        <v>0.6183669183840996</v>
      </c>
      <c r="BG96" s="195">
        <v>0</v>
      </c>
      <c r="BH96" s="195">
        <v>0</v>
      </c>
      <c r="BI96" s="195">
        <v>0</v>
      </c>
      <c r="BJ96" s="195">
        <v>-11453.52</v>
      </c>
      <c r="BK96" s="195">
        <v>-195664.3</v>
      </c>
      <c r="BL96" s="195">
        <v>-13362.44</v>
      </c>
      <c r="BM96" s="195">
        <v>-68243.89</v>
      </c>
      <c r="BN96" s="195">
        <v>-1908.92</v>
      </c>
      <c r="BO96" s="195">
        <v>1459983</v>
      </c>
      <c r="BP96" s="195">
        <v>-1427909.351449864</v>
      </c>
      <c r="BQ96" s="195">
        <v>-4078884.81</v>
      </c>
      <c r="BR96" s="195">
        <v>193897.22869046032</v>
      </c>
      <c r="BS96" s="195">
        <v>3497904</v>
      </c>
      <c r="BT96" s="195">
        <v>1150390</v>
      </c>
      <c r="BU96" s="195">
        <v>2560170.552761876</v>
      </c>
      <c r="BV96" s="195">
        <v>94908.11118518931</v>
      </c>
      <c r="BW96" s="195">
        <v>213758.12329429368</v>
      </c>
      <c r="BX96" s="195">
        <v>1350195.8835155452</v>
      </c>
      <c r="BY96" s="195">
        <v>2318477.82601972</v>
      </c>
      <c r="BZ96" s="195">
        <v>3666399.002961733</v>
      </c>
      <c r="CA96" s="195">
        <v>1089465.1001585778</v>
      </c>
      <c r="CB96" s="195">
        <v>4295.07</v>
      </c>
      <c r="CC96" s="195">
        <v>-195665.7744376876</v>
      </c>
      <c r="CD96" s="195">
        <v>17404178.124149702</v>
      </c>
      <c r="CE96" s="195">
        <v>10253326.612699838</v>
      </c>
      <c r="CF96" s="195">
        <v>0</v>
      </c>
      <c r="CG96" s="229">
        <v>14689051.37480556</v>
      </c>
      <c r="CH96" s="195">
        <v>-2422140</v>
      </c>
      <c r="CI96" s="195">
        <v>-156403.29455999995</v>
      </c>
      <c r="CJ96" s="195">
        <v>88050962.70555525</v>
      </c>
      <c r="CL96" s="195">
        <v>47570</v>
      </c>
    </row>
    <row r="97" spans="1:90" ht="9.75">
      <c r="A97" s="195">
        <v>273</v>
      </c>
      <c r="B97" s="195" t="s">
        <v>101</v>
      </c>
      <c r="C97" s="195">
        <v>3827</v>
      </c>
      <c r="D97" s="195">
        <v>12253740.15</v>
      </c>
      <c r="E97" s="195">
        <v>5204512.227802606</v>
      </c>
      <c r="F97" s="195">
        <v>2459701.101171767</v>
      </c>
      <c r="G97" s="195">
        <v>19917953.478974372</v>
      </c>
      <c r="H97" s="195">
        <v>3599.08</v>
      </c>
      <c r="I97" s="195">
        <v>13773679.16</v>
      </c>
      <c r="J97" s="195">
        <v>6144274.318974372</v>
      </c>
      <c r="K97" s="195">
        <v>4214376.233912912</v>
      </c>
      <c r="L97" s="195">
        <v>1186963.5121806716</v>
      </c>
      <c r="M97" s="195">
        <v>0</v>
      </c>
      <c r="N97" s="195">
        <v>11545614.065067954</v>
      </c>
      <c r="O97" s="195">
        <v>2899206.726996002</v>
      </c>
      <c r="P97" s="195">
        <v>14444820.792063955</v>
      </c>
      <c r="Q97" s="195">
        <v>226</v>
      </c>
      <c r="R97" s="195">
        <v>33</v>
      </c>
      <c r="S97" s="195">
        <v>223</v>
      </c>
      <c r="T97" s="195">
        <v>79</v>
      </c>
      <c r="U97" s="195">
        <v>85</v>
      </c>
      <c r="V97" s="195">
        <v>2197</v>
      </c>
      <c r="W97" s="195">
        <v>559</v>
      </c>
      <c r="X97" s="195">
        <v>332</v>
      </c>
      <c r="Y97" s="195">
        <v>93</v>
      </c>
      <c r="Z97" s="195">
        <v>26</v>
      </c>
      <c r="AA97" s="195">
        <v>2</v>
      </c>
      <c r="AB97" s="195">
        <v>3747</v>
      </c>
      <c r="AC97" s="195">
        <v>52</v>
      </c>
      <c r="AD97" s="195">
        <v>984</v>
      </c>
      <c r="AE97" s="195">
        <v>1.1779214995355638</v>
      </c>
      <c r="AF97" s="195">
        <v>5204512.227802606</v>
      </c>
      <c r="AG97" s="195">
        <v>66190009.2669968</v>
      </c>
      <c r="AH97" s="195">
        <v>15792152.145478377</v>
      </c>
      <c r="AI97" s="195">
        <v>7242342.16704772</v>
      </c>
      <c r="AJ97" s="195">
        <v>316</v>
      </c>
      <c r="AK97" s="195">
        <v>1829</v>
      </c>
      <c r="AL97" s="195">
        <v>1.3012236400157704</v>
      </c>
      <c r="AM97" s="195">
        <v>52</v>
      </c>
      <c r="AN97" s="195">
        <v>0.01358766657956624</v>
      </c>
      <c r="AO97" s="195">
        <v>0.009619412611312272</v>
      </c>
      <c r="AP97" s="195">
        <v>0</v>
      </c>
      <c r="AQ97" s="195">
        <v>26</v>
      </c>
      <c r="AR97" s="195">
        <v>2</v>
      </c>
      <c r="AS97" s="195">
        <v>0</v>
      </c>
      <c r="AT97" s="195">
        <v>0</v>
      </c>
      <c r="AU97" s="195">
        <v>2559.19</v>
      </c>
      <c r="AV97" s="195">
        <v>1.495395027332867</v>
      </c>
      <c r="AW97" s="195">
        <v>12.106896187366761</v>
      </c>
      <c r="AX97" s="195">
        <v>166</v>
      </c>
      <c r="AY97" s="195">
        <v>1101</v>
      </c>
      <c r="AZ97" s="195">
        <v>0.15077202543142598</v>
      </c>
      <c r="BA97" s="195">
        <v>0.0859775744079105</v>
      </c>
      <c r="BB97" s="195">
        <v>1.713932</v>
      </c>
      <c r="BC97" s="195">
        <v>1410</v>
      </c>
      <c r="BD97" s="195">
        <v>1529</v>
      </c>
      <c r="BE97" s="195">
        <v>0.9221713538260301</v>
      </c>
      <c r="BF97" s="195">
        <v>0.5076350129738998</v>
      </c>
      <c r="BG97" s="195">
        <v>0</v>
      </c>
      <c r="BH97" s="195">
        <v>2</v>
      </c>
      <c r="BI97" s="195">
        <v>0</v>
      </c>
      <c r="BJ97" s="195">
        <v>-918.48</v>
      </c>
      <c r="BK97" s="195">
        <v>-15690.699999999999</v>
      </c>
      <c r="BL97" s="195">
        <v>-1071.5600000000002</v>
      </c>
      <c r="BM97" s="195">
        <v>-5472.61</v>
      </c>
      <c r="BN97" s="195">
        <v>-153.08</v>
      </c>
      <c r="BO97" s="195">
        <v>-16074</v>
      </c>
      <c r="BP97" s="195">
        <v>-104948.13348874378</v>
      </c>
      <c r="BQ97" s="195">
        <v>-327093.69</v>
      </c>
      <c r="BR97" s="195">
        <v>159790.83063413762</v>
      </c>
      <c r="BS97" s="195">
        <v>309744</v>
      </c>
      <c r="BT97" s="195">
        <v>129398</v>
      </c>
      <c r="BU97" s="195">
        <v>320372.58274171664</v>
      </c>
      <c r="BV97" s="195">
        <v>19615.74455248039</v>
      </c>
      <c r="BW97" s="195">
        <v>-4306.018548181757</v>
      </c>
      <c r="BX97" s="195">
        <v>105900.97151327858</v>
      </c>
      <c r="BY97" s="195">
        <v>256747.6903397223</v>
      </c>
      <c r="BZ97" s="195">
        <v>335575.45699918334</v>
      </c>
      <c r="CA97" s="195">
        <v>129767.92647972985</v>
      </c>
      <c r="CB97" s="195">
        <v>344.43</v>
      </c>
      <c r="CC97" s="195">
        <v>3967.8709573483357</v>
      </c>
      <c r="CD97" s="195">
        <v>1750845.4856694152</v>
      </c>
      <c r="CE97" s="195">
        <v>1186963.5121806716</v>
      </c>
      <c r="CF97" s="195">
        <v>0</v>
      </c>
      <c r="CG97" s="229">
        <v>2899206.726996002</v>
      </c>
      <c r="CH97" s="195">
        <v>-130293</v>
      </c>
      <c r="CI97" s="195">
        <v>122749.69200000001</v>
      </c>
      <c r="CJ97" s="195">
        <v>14314527.792063955</v>
      </c>
      <c r="CL97" s="195">
        <v>3848</v>
      </c>
    </row>
    <row r="98" spans="1:90" ht="9.75">
      <c r="A98" s="195">
        <v>275</v>
      </c>
      <c r="B98" s="195" t="s">
        <v>102</v>
      </c>
      <c r="C98" s="195">
        <v>2753</v>
      </c>
      <c r="D98" s="195">
        <v>10220286.94</v>
      </c>
      <c r="E98" s="195">
        <v>4038574.933905781</v>
      </c>
      <c r="F98" s="195">
        <v>733787.3833584698</v>
      </c>
      <c r="G98" s="195">
        <v>14992649.257264249</v>
      </c>
      <c r="H98" s="195">
        <v>3599.08</v>
      </c>
      <c r="I98" s="195">
        <v>9908267.24</v>
      </c>
      <c r="J98" s="195">
        <v>5084382.017264249</v>
      </c>
      <c r="K98" s="195">
        <v>224767.55757128782</v>
      </c>
      <c r="L98" s="195">
        <v>1089789.8594375923</v>
      </c>
      <c r="M98" s="195">
        <v>114466.94926852922</v>
      </c>
      <c r="N98" s="195">
        <v>6513406.3835416585</v>
      </c>
      <c r="O98" s="195">
        <v>2311199.7992</v>
      </c>
      <c r="P98" s="195">
        <v>8824606.182741659</v>
      </c>
      <c r="Q98" s="195">
        <v>119</v>
      </c>
      <c r="R98" s="195">
        <v>28</v>
      </c>
      <c r="S98" s="195">
        <v>176</v>
      </c>
      <c r="T98" s="195">
        <v>82</v>
      </c>
      <c r="U98" s="195">
        <v>74</v>
      </c>
      <c r="V98" s="195">
        <v>1414</v>
      </c>
      <c r="W98" s="195">
        <v>445</v>
      </c>
      <c r="X98" s="195">
        <v>296</v>
      </c>
      <c r="Y98" s="195">
        <v>119</v>
      </c>
      <c r="Z98" s="195">
        <v>0</v>
      </c>
      <c r="AA98" s="195">
        <v>0</v>
      </c>
      <c r="AB98" s="195">
        <v>2727</v>
      </c>
      <c r="AC98" s="195">
        <v>26</v>
      </c>
      <c r="AD98" s="195">
        <v>860</v>
      </c>
      <c r="AE98" s="195">
        <v>1.2706229978815617</v>
      </c>
      <c r="AF98" s="195">
        <v>4038574.933905781</v>
      </c>
      <c r="AG98" s="195">
        <v>6274518.589679838</v>
      </c>
      <c r="AH98" s="195">
        <v>1498979.3289142475</v>
      </c>
      <c r="AI98" s="195">
        <v>713531.2479849972</v>
      </c>
      <c r="AJ98" s="195">
        <v>176</v>
      </c>
      <c r="AK98" s="195">
        <v>1198</v>
      </c>
      <c r="AL98" s="195">
        <v>1.1064566857622316</v>
      </c>
      <c r="AM98" s="195">
        <v>26</v>
      </c>
      <c r="AN98" s="195">
        <v>0.00944424264438794</v>
      </c>
      <c r="AO98" s="195">
        <v>0.005475988676133973</v>
      </c>
      <c r="AP98" s="195">
        <v>0</v>
      </c>
      <c r="AQ98" s="195">
        <v>0</v>
      </c>
      <c r="AR98" s="195">
        <v>0</v>
      </c>
      <c r="AS98" s="195">
        <v>0</v>
      </c>
      <c r="AT98" s="195">
        <v>0</v>
      </c>
      <c r="AU98" s="195">
        <v>512.93</v>
      </c>
      <c r="AV98" s="195">
        <v>5.36720410192424</v>
      </c>
      <c r="AW98" s="195">
        <v>3.3731887238148217</v>
      </c>
      <c r="AX98" s="195">
        <v>92</v>
      </c>
      <c r="AY98" s="195">
        <v>723</v>
      </c>
      <c r="AZ98" s="195">
        <v>0.1272475795297372</v>
      </c>
      <c r="BA98" s="195">
        <v>0.062453128506221714</v>
      </c>
      <c r="BB98" s="195">
        <v>0.271333</v>
      </c>
      <c r="BC98" s="195">
        <v>802</v>
      </c>
      <c r="BD98" s="195">
        <v>985</v>
      </c>
      <c r="BE98" s="195">
        <v>0.8142131979695432</v>
      </c>
      <c r="BF98" s="195">
        <v>0.39967685711741285</v>
      </c>
      <c r="BG98" s="195">
        <v>0</v>
      </c>
      <c r="BH98" s="195">
        <v>0</v>
      </c>
      <c r="BI98" s="195">
        <v>0</v>
      </c>
      <c r="BJ98" s="195">
        <v>-660.72</v>
      </c>
      <c r="BK98" s="195">
        <v>-11287.3</v>
      </c>
      <c r="BL98" s="195">
        <v>-770.84</v>
      </c>
      <c r="BM98" s="195">
        <v>-3936.79</v>
      </c>
      <c r="BN98" s="195">
        <v>-110.12</v>
      </c>
      <c r="BO98" s="195">
        <v>78006</v>
      </c>
      <c r="BP98" s="195">
        <v>-74634.46388963978</v>
      </c>
      <c r="BQ98" s="195">
        <v>-235298.91</v>
      </c>
      <c r="BR98" s="195">
        <v>212913.65034567937</v>
      </c>
      <c r="BS98" s="195">
        <v>294459</v>
      </c>
      <c r="BT98" s="195">
        <v>87146</v>
      </c>
      <c r="BU98" s="195">
        <v>235915.4548271972</v>
      </c>
      <c r="BV98" s="195">
        <v>10266.407253946101</v>
      </c>
      <c r="BW98" s="195">
        <v>901.3692978763046</v>
      </c>
      <c r="BX98" s="195">
        <v>107805.7106164793</v>
      </c>
      <c r="BY98" s="195">
        <v>154011.59345537188</v>
      </c>
      <c r="BZ98" s="195">
        <v>238896.83094941953</v>
      </c>
      <c r="CA98" s="195">
        <v>69074.1311257649</v>
      </c>
      <c r="CB98" s="195">
        <v>247.76999999999998</v>
      </c>
      <c r="CC98" s="195">
        <v>4920.165455497274</v>
      </c>
      <c r="CD98" s="195">
        <v>1494564.083327232</v>
      </c>
      <c r="CE98" s="195">
        <v>1089789.8594375923</v>
      </c>
      <c r="CF98" s="195">
        <v>114466.94926852922</v>
      </c>
      <c r="CG98" s="229">
        <v>2311199.7992</v>
      </c>
      <c r="CH98" s="195">
        <v>-35655</v>
      </c>
      <c r="CI98" s="195">
        <v>-10028.356800000001</v>
      </c>
      <c r="CJ98" s="195">
        <v>8788951.182741659</v>
      </c>
      <c r="CL98" s="195">
        <v>2757</v>
      </c>
    </row>
    <row r="99" spans="1:90" ht="9.75">
      <c r="A99" s="195">
        <v>276</v>
      </c>
      <c r="B99" s="195" t="s">
        <v>103</v>
      </c>
      <c r="C99" s="195">
        <v>14806</v>
      </c>
      <c r="D99" s="195">
        <v>52577585.720000006</v>
      </c>
      <c r="E99" s="195">
        <v>13778682.803472882</v>
      </c>
      <c r="F99" s="195">
        <v>2411457.670501132</v>
      </c>
      <c r="G99" s="195">
        <v>68767726.19397402</v>
      </c>
      <c r="H99" s="195">
        <v>3599.08</v>
      </c>
      <c r="I99" s="195">
        <v>53287978.48</v>
      </c>
      <c r="J99" s="195">
        <v>15479747.713974021</v>
      </c>
      <c r="K99" s="195">
        <v>118094.96942887214</v>
      </c>
      <c r="L99" s="195">
        <v>1960371.020578565</v>
      </c>
      <c r="M99" s="195">
        <v>0</v>
      </c>
      <c r="N99" s="195">
        <v>17558213.70398146</v>
      </c>
      <c r="O99" s="195">
        <v>6752036.323231218</v>
      </c>
      <c r="P99" s="195">
        <v>24310250.02721268</v>
      </c>
      <c r="Q99" s="195">
        <v>1276</v>
      </c>
      <c r="R99" s="195">
        <v>245</v>
      </c>
      <c r="S99" s="195">
        <v>1337</v>
      </c>
      <c r="T99" s="195">
        <v>663</v>
      </c>
      <c r="U99" s="195">
        <v>609</v>
      </c>
      <c r="V99" s="195">
        <v>8452</v>
      </c>
      <c r="W99" s="195">
        <v>1431</v>
      </c>
      <c r="X99" s="195">
        <v>584</v>
      </c>
      <c r="Y99" s="195">
        <v>209</v>
      </c>
      <c r="Z99" s="195">
        <v>11</v>
      </c>
      <c r="AA99" s="195">
        <v>0</v>
      </c>
      <c r="AB99" s="195">
        <v>14440</v>
      </c>
      <c r="AC99" s="195">
        <v>355</v>
      </c>
      <c r="AD99" s="195">
        <v>2224</v>
      </c>
      <c r="AE99" s="195">
        <v>0.8060551090430048</v>
      </c>
      <c r="AF99" s="195">
        <v>13778682.803472882</v>
      </c>
      <c r="AG99" s="195">
        <v>4976068.899961459</v>
      </c>
      <c r="AH99" s="195">
        <v>1104366.095883275</v>
      </c>
      <c r="AI99" s="195">
        <v>499471.873589498</v>
      </c>
      <c r="AJ99" s="195">
        <v>884</v>
      </c>
      <c r="AK99" s="195">
        <v>7230</v>
      </c>
      <c r="AL99" s="195">
        <v>0.9208577241576666</v>
      </c>
      <c r="AM99" s="195">
        <v>355</v>
      </c>
      <c r="AN99" s="195">
        <v>0.023976766175874645</v>
      </c>
      <c r="AO99" s="195">
        <v>0.020008512207620677</v>
      </c>
      <c r="AP99" s="195">
        <v>0</v>
      </c>
      <c r="AQ99" s="195">
        <v>11</v>
      </c>
      <c r="AR99" s="195">
        <v>0</v>
      </c>
      <c r="AS99" s="195">
        <v>0</v>
      </c>
      <c r="AT99" s="195">
        <v>0</v>
      </c>
      <c r="AU99" s="195">
        <v>799.18</v>
      </c>
      <c r="AV99" s="195">
        <v>18.526489651893193</v>
      </c>
      <c r="AW99" s="195">
        <v>0.9772273482566312</v>
      </c>
      <c r="AX99" s="195">
        <v>372</v>
      </c>
      <c r="AY99" s="195">
        <v>5109</v>
      </c>
      <c r="AZ99" s="195">
        <v>0.0728126834997064</v>
      </c>
      <c r="BA99" s="195">
        <v>0.00801823247619092</v>
      </c>
      <c r="BB99" s="195">
        <v>0</v>
      </c>
      <c r="BC99" s="195">
        <v>3417</v>
      </c>
      <c r="BD99" s="195">
        <v>6317</v>
      </c>
      <c r="BE99" s="195">
        <v>0.5409213234130125</v>
      </c>
      <c r="BF99" s="195">
        <v>0.12638498256088215</v>
      </c>
      <c r="BG99" s="195">
        <v>0</v>
      </c>
      <c r="BH99" s="195">
        <v>0</v>
      </c>
      <c r="BI99" s="195">
        <v>0</v>
      </c>
      <c r="BJ99" s="195">
        <v>-3553.44</v>
      </c>
      <c r="BK99" s="195">
        <v>-60704.59999999999</v>
      </c>
      <c r="BL99" s="195">
        <v>-4145.68</v>
      </c>
      <c r="BM99" s="195">
        <v>-21172.579999999998</v>
      </c>
      <c r="BN99" s="195">
        <v>-592.24</v>
      </c>
      <c r="BO99" s="195">
        <v>96865</v>
      </c>
      <c r="BP99" s="195">
        <v>-611898.1877726418</v>
      </c>
      <c r="BQ99" s="195">
        <v>-1265468.82</v>
      </c>
      <c r="BR99" s="195">
        <v>-31189.175071258098</v>
      </c>
      <c r="BS99" s="195">
        <v>949206</v>
      </c>
      <c r="BT99" s="195">
        <v>298870</v>
      </c>
      <c r="BU99" s="195">
        <v>652050.1110439254</v>
      </c>
      <c r="BV99" s="195">
        <v>10525.031466713928</v>
      </c>
      <c r="BW99" s="195">
        <v>-23583.385672022665</v>
      </c>
      <c r="BX99" s="195">
        <v>307887.29031200556</v>
      </c>
      <c r="BY99" s="195">
        <v>676315.8945541244</v>
      </c>
      <c r="BZ99" s="195">
        <v>1056294.202249494</v>
      </c>
      <c r="CA99" s="195">
        <v>278307.3585550578</v>
      </c>
      <c r="CB99" s="195">
        <v>1332.54</v>
      </c>
      <c r="CC99" s="195">
        <v>74923.86091316651</v>
      </c>
      <c r="CD99" s="195">
        <v>4347804.7283512065</v>
      </c>
      <c r="CE99" s="195">
        <v>1960371.020578565</v>
      </c>
      <c r="CF99" s="195">
        <v>0</v>
      </c>
      <c r="CG99" s="229">
        <v>6752036.323231218</v>
      </c>
      <c r="CH99" s="195">
        <v>-1222852</v>
      </c>
      <c r="CI99" s="195">
        <v>-32191.02532799996</v>
      </c>
      <c r="CJ99" s="195">
        <v>23087398.02721268</v>
      </c>
      <c r="CL99" s="195">
        <v>14827</v>
      </c>
    </row>
    <row r="100" spans="1:90" ht="9.75">
      <c r="A100" s="195">
        <v>280</v>
      </c>
      <c r="B100" s="195" t="s">
        <v>104</v>
      </c>
      <c r="C100" s="195">
        <v>2171</v>
      </c>
      <c r="D100" s="195">
        <v>8080270.880000001</v>
      </c>
      <c r="E100" s="195">
        <v>2383839.0921546803</v>
      </c>
      <c r="F100" s="195">
        <v>1319730.4542400106</v>
      </c>
      <c r="G100" s="195">
        <v>11783840.426394692</v>
      </c>
      <c r="H100" s="195">
        <v>3599.08</v>
      </c>
      <c r="I100" s="195">
        <v>7813602.68</v>
      </c>
      <c r="J100" s="195">
        <v>3970237.746394692</v>
      </c>
      <c r="K100" s="195">
        <v>190493.49009060353</v>
      </c>
      <c r="L100" s="195">
        <v>1039051.4724727902</v>
      </c>
      <c r="M100" s="195">
        <v>0</v>
      </c>
      <c r="N100" s="195">
        <v>5199782.708958086</v>
      </c>
      <c r="O100" s="195">
        <v>1647658.9582514288</v>
      </c>
      <c r="P100" s="195">
        <v>6847441.667209514</v>
      </c>
      <c r="Q100" s="195">
        <v>126</v>
      </c>
      <c r="R100" s="195">
        <v>27</v>
      </c>
      <c r="S100" s="195">
        <v>117</v>
      </c>
      <c r="T100" s="195">
        <v>64</v>
      </c>
      <c r="U100" s="195">
        <v>74</v>
      </c>
      <c r="V100" s="195">
        <v>1177</v>
      </c>
      <c r="W100" s="195">
        <v>317</v>
      </c>
      <c r="X100" s="195">
        <v>164</v>
      </c>
      <c r="Y100" s="195">
        <v>105</v>
      </c>
      <c r="Z100" s="195">
        <v>1874</v>
      </c>
      <c r="AA100" s="195">
        <v>0</v>
      </c>
      <c r="AB100" s="195">
        <v>80</v>
      </c>
      <c r="AC100" s="195">
        <v>217</v>
      </c>
      <c r="AD100" s="195">
        <v>586</v>
      </c>
      <c r="AE100" s="195">
        <v>0.9510687053982375</v>
      </c>
      <c r="AF100" s="195">
        <v>2383839.0921546803</v>
      </c>
      <c r="AG100" s="195">
        <v>18547114.838915505</v>
      </c>
      <c r="AH100" s="195">
        <v>3022298.8639397095</v>
      </c>
      <c r="AI100" s="195">
        <v>1712474.9951639934</v>
      </c>
      <c r="AJ100" s="195">
        <v>75</v>
      </c>
      <c r="AK100" s="195">
        <v>1042</v>
      </c>
      <c r="AL100" s="195">
        <v>0.5420908939088755</v>
      </c>
      <c r="AM100" s="195">
        <v>217</v>
      </c>
      <c r="AN100" s="195">
        <v>0.09995393827729157</v>
      </c>
      <c r="AO100" s="195">
        <v>0.0959856843090376</v>
      </c>
      <c r="AP100" s="195">
        <v>3</v>
      </c>
      <c r="AQ100" s="195">
        <v>1874</v>
      </c>
      <c r="AR100" s="195">
        <v>0</v>
      </c>
      <c r="AS100" s="195">
        <v>0</v>
      </c>
      <c r="AT100" s="195">
        <v>0</v>
      </c>
      <c r="AU100" s="195">
        <v>235.85</v>
      </c>
      <c r="AV100" s="195">
        <v>9.20500317998728</v>
      </c>
      <c r="AW100" s="195">
        <v>1.9668208691535205</v>
      </c>
      <c r="AX100" s="195">
        <v>126</v>
      </c>
      <c r="AY100" s="195">
        <v>624</v>
      </c>
      <c r="AZ100" s="195">
        <v>0.20192307692307693</v>
      </c>
      <c r="BA100" s="195">
        <v>0.13712862589956143</v>
      </c>
      <c r="BB100" s="195">
        <v>0.3136</v>
      </c>
      <c r="BC100" s="195">
        <v>750</v>
      </c>
      <c r="BD100" s="195">
        <v>972</v>
      </c>
      <c r="BE100" s="195">
        <v>0.7716049382716049</v>
      </c>
      <c r="BF100" s="195">
        <v>0.3570685974194746</v>
      </c>
      <c r="BG100" s="195">
        <v>0</v>
      </c>
      <c r="BH100" s="195">
        <v>0</v>
      </c>
      <c r="BI100" s="195">
        <v>0</v>
      </c>
      <c r="BJ100" s="195">
        <v>-521.04</v>
      </c>
      <c r="BK100" s="195">
        <v>-8901.099999999999</v>
      </c>
      <c r="BL100" s="195">
        <v>-607.8800000000001</v>
      </c>
      <c r="BM100" s="195">
        <v>-3104.5299999999997</v>
      </c>
      <c r="BN100" s="195">
        <v>-86.84</v>
      </c>
      <c r="BO100" s="195">
        <v>-47819</v>
      </c>
      <c r="BP100" s="195">
        <v>-33938.318872685326</v>
      </c>
      <c r="BQ100" s="195">
        <v>-185555.37</v>
      </c>
      <c r="BR100" s="195">
        <v>307910.7989604967</v>
      </c>
      <c r="BS100" s="195">
        <v>215330</v>
      </c>
      <c r="BT100" s="195">
        <v>87084</v>
      </c>
      <c r="BU100" s="195">
        <v>208552.30023377578</v>
      </c>
      <c r="BV100" s="195">
        <v>13536.378379850774</v>
      </c>
      <c r="BW100" s="195">
        <v>38525.12046635463</v>
      </c>
      <c r="BX100" s="195">
        <v>77394.8217952806</v>
      </c>
      <c r="BY100" s="195">
        <v>160512.82890616357</v>
      </c>
      <c r="BZ100" s="195">
        <v>219656.9907228866</v>
      </c>
      <c r="CA100" s="195">
        <v>86132.62617675014</v>
      </c>
      <c r="CB100" s="195">
        <v>195.39</v>
      </c>
      <c r="CC100" s="195">
        <v>-33676.144296082806</v>
      </c>
      <c r="CD100" s="195">
        <v>1333336.1113454755</v>
      </c>
      <c r="CE100" s="195">
        <v>1039051.4724727902</v>
      </c>
      <c r="CF100" s="195">
        <v>0</v>
      </c>
      <c r="CG100" s="229">
        <v>1647658.9582514288</v>
      </c>
      <c r="CH100" s="195">
        <v>-297997</v>
      </c>
      <c r="CI100" s="195">
        <v>-631031.09568</v>
      </c>
      <c r="CJ100" s="195">
        <v>6549444.667209514</v>
      </c>
      <c r="CL100" s="195">
        <v>2201</v>
      </c>
    </row>
    <row r="101" spans="1:90" ht="9.75">
      <c r="A101" s="195">
        <v>284</v>
      </c>
      <c r="B101" s="195" t="s">
        <v>105</v>
      </c>
      <c r="C101" s="195">
        <v>2416</v>
      </c>
      <c r="D101" s="195">
        <v>9464850.370000001</v>
      </c>
      <c r="E101" s="195">
        <v>2844470.74768388</v>
      </c>
      <c r="F101" s="195">
        <v>590122.4570244268</v>
      </c>
      <c r="G101" s="195">
        <v>12899443.574708307</v>
      </c>
      <c r="H101" s="195">
        <v>3599.08</v>
      </c>
      <c r="I101" s="195">
        <v>8695377.28</v>
      </c>
      <c r="J101" s="195">
        <v>4204066.294708308</v>
      </c>
      <c r="K101" s="195">
        <v>89768.30637267129</v>
      </c>
      <c r="L101" s="195">
        <v>865348.6104493588</v>
      </c>
      <c r="M101" s="195">
        <v>0</v>
      </c>
      <c r="N101" s="195">
        <v>5159183.211530338</v>
      </c>
      <c r="O101" s="195">
        <v>1844232.0706215382</v>
      </c>
      <c r="P101" s="195">
        <v>7003415.282151876</v>
      </c>
      <c r="Q101" s="195">
        <v>129</v>
      </c>
      <c r="R101" s="195">
        <v>19</v>
      </c>
      <c r="S101" s="195">
        <v>140</v>
      </c>
      <c r="T101" s="195">
        <v>83</v>
      </c>
      <c r="U101" s="195">
        <v>93</v>
      </c>
      <c r="V101" s="195">
        <v>1205</v>
      </c>
      <c r="W101" s="195">
        <v>362</v>
      </c>
      <c r="X101" s="195">
        <v>268</v>
      </c>
      <c r="Y101" s="195">
        <v>117</v>
      </c>
      <c r="Z101" s="195">
        <v>8</v>
      </c>
      <c r="AA101" s="195">
        <v>0</v>
      </c>
      <c r="AB101" s="195">
        <v>2295</v>
      </c>
      <c r="AC101" s="195">
        <v>113</v>
      </c>
      <c r="AD101" s="195">
        <v>747</v>
      </c>
      <c r="AE101" s="195">
        <v>1.0197631623053887</v>
      </c>
      <c r="AF101" s="195">
        <v>2844470.74768388</v>
      </c>
      <c r="AG101" s="195">
        <v>3047226.8417996503</v>
      </c>
      <c r="AH101" s="195">
        <v>856058.256795219</v>
      </c>
      <c r="AI101" s="195">
        <v>267574.21799437393</v>
      </c>
      <c r="AJ101" s="195">
        <v>104</v>
      </c>
      <c r="AK101" s="195">
        <v>1052</v>
      </c>
      <c r="AL101" s="195">
        <v>0.7445539415857672</v>
      </c>
      <c r="AM101" s="195">
        <v>113</v>
      </c>
      <c r="AN101" s="195">
        <v>0.04677152317880795</v>
      </c>
      <c r="AO101" s="195">
        <v>0.04280326921055398</v>
      </c>
      <c r="AP101" s="195">
        <v>0</v>
      </c>
      <c r="AQ101" s="195">
        <v>8</v>
      </c>
      <c r="AR101" s="195">
        <v>0</v>
      </c>
      <c r="AS101" s="195">
        <v>0</v>
      </c>
      <c r="AT101" s="195">
        <v>0</v>
      </c>
      <c r="AU101" s="195">
        <v>191.48</v>
      </c>
      <c r="AV101" s="195">
        <v>12.617505744725298</v>
      </c>
      <c r="AW101" s="195">
        <v>1.4348788676075745</v>
      </c>
      <c r="AX101" s="195">
        <v>109</v>
      </c>
      <c r="AY101" s="195">
        <v>677</v>
      </c>
      <c r="AZ101" s="195">
        <v>0.16100443131462333</v>
      </c>
      <c r="BA101" s="195">
        <v>0.09620998029110785</v>
      </c>
      <c r="BB101" s="195">
        <v>0</v>
      </c>
      <c r="BC101" s="195">
        <v>917</v>
      </c>
      <c r="BD101" s="195">
        <v>914</v>
      </c>
      <c r="BE101" s="195">
        <v>1.0032822757111597</v>
      </c>
      <c r="BF101" s="195">
        <v>0.5887459348590294</v>
      </c>
      <c r="BG101" s="195">
        <v>0</v>
      </c>
      <c r="BH101" s="195">
        <v>0</v>
      </c>
      <c r="BI101" s="195">
        <v>0</v>
      </c>
      <c r="BJ101" s="195">
        <v>-579.84</v>
      </c>
      <c r="BK101" s="195">
        <v>-9905.599999999999</v>
      </c>
      <c r="BL101" s="195">
        <v>-676.48</v>
      </c>
      <c r="BM101" s="195">
        <v>-3454.8799999999997</v>
      </c>
      <c r="BN101" s="195">
        <v>-96.64</v>
      </c>
      <c r="BO101" s="195">
        <v>-58672</v>
      </c>
      <c r="BP101" s="195">
        <v>-71779.90447595641</v>
      </c>
      <c r="BQ101" s="195">
        <v>-206495.52</v>
      </c>
      <c r="BR101" s="195">
        <v>240131.28113703616</v>
      </c>
      <c r="BS101" s="195">
        <v>238534</v>
      </c>
      <c r="BT101" s="195">
        <v>77683</v>
      </c>
      <c r="BU101" s="195">
        <v>183775.91836874714</v>
      </c>
      <c r="BV101" s="195">
        <v>9914.914833124469</v>
      </c>
      <c r="BW101" s="195">
        <v>25160.51397010668</v>
      </c>
      <c r="BX101" s="195">
        <v>84042.742812827</v>
      </c>
      <c r="BY101" s="195">
        <v>143275.3160113607</v>
      </c>
      <c r="BZ101" s="195">
        <v>216829.0949552883</v>
      </c>
      <c r="CA101" s="195">
        <v>70375.32850897516</v>
      </c>
      <c r="CB101" s="195">
        <v>217.44</v>
      </c>
      <c r="CC101" s="195">
        <v>-4412.315672150267</v>
      </c>
      <c r="CD101" s="195">
        <v>1226855.2349253152</v>
      </c>
      <c r="CE101" s="195">
        <v>865348.6104493588</v>
      </c>
      <c r="CF101" s="195">
        <v>0</v>
      </c>
      <c r="CG101" s="229">
        <v>1844232.0706215382</v>
      </c>
      <c r="CH101" s="195">
        <v>451395</v>
      </c>
      <c r="CI101" s="195">
        <v>985162.3291200001</v>
      </c>
      <c r="CJ101" s="195">
        <v>7454810.282151876</v>
      </c>
      <c r="CL101" s="195">
        <v>2399</v>
      </c>
    </row>
    <row r="102" spans="1:90" ht="9.75">
      <c r="A102" s="195">
        <v>285</v>
      </c>
      <c r="B102" s="195" t="s">
        <v>106</v>
      </c>
      <c r="C102" s="195">
        <v>54187</v>
      </c>
      <c r="D102" s="195">
        <v>184886446.41</v>
      </c>
      <c r="E102" s="195">
        <v>84288008.7593327</v>
      </c>
      <c r="F102" s="195">
        <v>19386177.50057882</v>
      </c>
      <c r="G102" s="195">
        <v>288560632.6699115</v>
      </c>
      <c r="H102" s="195">
        <v>3599.08</v>
      </c>
      <c r="I102" s="195">
        <v>195023347.96</v>
      </c>
      <c r="J102" s="195">
        <v>93537284.7099115</v>
      </c>
      <c r="K102" s="195">
        <v>2374049.8411395196</v>
      </c>
      <c r="L102" s="195">
        <v>5850279.656352254</v>
      </c>
      <c r="M102" s="195">
        <v>0</v>
      </c>
      <c r="N102" s="195">
        <v>101761614.20740327</v>
      </c>
      <c r="O102" s="195">
        <v>12718237.3822556</v>
      </c>
      <c r="P102" s="195">
        <v>114479851.58965887</v>
      </c>
      <c r="Q102" s="195">
        <v>2853</v>
      </c>
      <c r="R102" s="195">
        <v>548</v>
      </c>
      <c r="S102" s="195">
        <v>3124</v>
      </c>
      <c r="T102" s="195">
        <v>1629</v>
      </c>
      <c r="U102" s="195">
        <v>1775</v>
      </c>
      <c r="V102" s="195">
        <v>30703</v>
      </c>
      <c r="W102" s="195">
        <v>7703</v>
      </c>
      <c r="X102" s="195">
        <v>4036</v>
      </c>
      <c r="Y102" s="195">
        <v>1816</v>
      </c>
      <c r="Z102" s="195">
        <v>519</v>
      </c>
      <c r="AA102" s="195">
        <v>2</v>
      </c>
      <c r="AB102" s="195">
        <v>48646</v>
      </c>
      <c r="AC102" s="195">
        <v>5020</v>
      </c>
      <c r="AD102" s="195">
        <v>13555</v>
      </c>
      <c r="AE102" s="195">
        <v>1.3473035814446563</v>
      </c>
      <c r="AF102" s="195">
        <v>84288008.7593327</v>
      </c>
      <c r="AG102" s="195">
        <v>3394999.9062774032</v>
      </c>
      <c r="AH102" s="195">
        <v>906663.2434543502</v>
      </c>
      <c r="AI102" s="195">
        <v>276493.35859418643</v>
      </c>
      <c r="AJ102" s="195">
        <v>4953</v>
      </c>
      <c r="AK102" s="195">
        <v>24664</v>
      </c>
      <c r="AL102" s="195">
        <v>1.5124582105238127</v>
      </c>
      <c r="AM102" s="195">
        <v>5020</v>
      </c>
      <c r="AN102" s="195">
        <v>0.09264214664033808</v>
      </c>
      <c r="AO102" s="195">
        <v>0.08867389267208411</v>
      </c>
      <c r="AP102" s="195">
        <v>0</v>
      </c>
      <c r="AQ102" s="195">
        <v>519</v>
      </c>
      <c r="AR102" s="195">
        <v>2</v>
      </c>
      <c r="AS102" s="195">
        <v>3</v>
      </c>
      <c r="AT102" s="195">
        <v>483</v>
      </c>
      <c r="AU102" s="195">
        <v>272.01</v>
      </c>
      <c r="AV102" s="195">
        <v>199.20958788279844</v>
      </c>
      <c r="AW102" s="195">
        <v>0.09088213347278762</v>
      </c>
      <c r="AX102" s="195">
        <v>2847</v>
      </c>
      <c r="AY102" s="195">
        <v>16276</v>
      </c>
      <c r="AZ102" s="195">
        <v>0.17492012779552715</v>
      </c>
      <c r="BA102" s="195">
        <v>0.11012567677201167</v>
      </c>
      <c r="BB102" s="195">
        <v>0</v>
      </c>
      <c r="BC102" s="195">
        <v>20971</v>
      </c>
      <c r="BD102" s="195">
        <v>18914</v>
      </c>
      <c r="BE102" s="195">
        <v>1.108755419266152</v>
      </c>
      <c r="BF102" s="195">
        <v>0.6942190784140216</v>
      </c>
      <c r="BG102" s="195">
        <v>0</v>
      </c>
      <c r="BH102" s="195">
        <v>2</v>
      </c>
      <c r="BI102" s="195">
        <v>0</v>
      </c>
      <c r="BJ102" s="195">
        <v>-13004.88</v>
      </c>
      <c r="BK102" s="195">
        <v>-222166.69999999998</v>
      </c>
      <c r="BL102" s="195">
        <v>-15172.36</v>
      </c>
      <c r="BM102" s="195">
        <v>-77487.41</v>
      </c>
      <c r="BN102" s="195">
        <v>-2167.48</v>
      </c>
      <c r="BO102" s="195">
        <v>1472159</v>
      </c>
      <c r="BP102" s="195">
        <v>-5493149.866979465</v>
      </c>
      <c r="BQ102" s="195">
        <v>-4631362.89</v>
      </c>
      <c r="BR102" s="195">
        <v>-573075.1788794994</v>
      </c>
      <c r="BS102" s="195">
        <v>3639803</v>
      </c>
      <c r="BT102" s="195">
        <v>1163250</v>
      </c>
      <c r="BU102" s="195">
        <v>2606864.8577143773</v>
      </c>
      <c r="BV102" s="195">
        <v>98405.03850020409</v>
      </c>
      <c r="BW102" s="195">
        <v>187240.83452947697</v>
      </c>
      <c r="BX102" s="195">
        <v>1470501.8591478586</v>
      </c>
      <c r="BY102" s="195">
        <v>2123241.615270677</v>
      </c>
      <c r="BZ102" s="195">
        <v>3781112.1653880496</v>
      </c>
      <c r="CA102" s="195">
        <v>1085904.423377082</v>
      </c>
      <c r="CB102" s="195">
        <v>4876.83</v>
      </c>
      <c r="CC102" s="195">
        <v>781250.118283494</v>
      </c>
      <c r="CD102" s="195">
        <v>17841534.56333172</v>
      </c>
      <c r="CE102" s="195">
        <v>5850279.656352254</v>
      </c>
      <c r="CF102" s="195">
        <v>0</v>
      </c>
      <c r="CG102" s="229">
        <v>12718237.3822556</v>
      </c>
      <c r="CH102" s="195">
        <v>-2123098</v>
      </c>
      <c r="CI102" s="195">
        <v>-906352.468512</v>
      </c>
      <c r="CJ102" s="195">
        <v>112356753.58965887</v>
      </c>
      <c r="CL102" s="195">
        <v>54319</v>
      </c>
    </row>
    <row r="103" spans="1:90" ht="9.75">
      <c r="A103" s="195">
        <v>286</v>
      </c>
      <c r="B103" s="195" t="s">
        <v>107</v>
      </c>
      <c r="C103" s="195">
        <v>85306</v>
      </c>
      <c r="D103" s="195">
        <v>292942741.21999997</v>
      </c>
      <c r="E103" s="195">
        <v>114307255.06973052</v>
      </c>
      <c r="F103" s="195">
        <v>19193902.069938015</v>
      </c>
      <c r="G103" s="195">
        <v>426443898.3596685</v>
      </c>
      <c r="H103" s="195">
        <v>3599.08</v>
      </c>
      <c r="I103" s="195">
        <v>307023118.48</v>
      </c>
      <c r="J103" s="195">
        <v>119420779.87966847</v>
      </c>
      <c r="K103" s="195">
        <v>2986041.96650502</v>
      </c>
      <c r="L103" s="195">
        <v>15727509.525857959</v>
      </c>
      <c r="M103" s="195">
        <v>0</v>
      </c>
      <c r="N103" s="195">
        <v>138134331.37203145</v>
      </c>
      <c r="O103" s="195">
        <v>17858494.553511355</v>
      </c>
      <c r="P103" s="195">
        <v>155992825.9255428</v>
      </c>
      <c r="Q103" s="195">
        <v>4472</v>
      </c>
      <c r="R103" s="195">
        <v>837</v>
      </c>
      <c r="S103" s="195">
        <v>4938</v>
      </c>
      <c r="T103" s="195">
        <v>2589</v>
      </c>
      <c r="U103" s="195">
        <v>2750</v>
      </c>
      <c r="V103" s="195">
        <v>47871</v>
      </c>
      <c r="W103" s="195">
        <v>12058</v>
      </c>
      <c r="X103" s="195">
        <v>6981</v>
      </c>
      <c r="Y103" s="195">
        <v>2810</v>
      </c>
      <c r="Z103" s="195">
        <v>296</v>
      </c>
      <c r="AA103" s="195">
        <v>1</v>
      </c>
      <c r="AB103" s="195">
        <v>81361</v>
      </c>
      <c r="AC103" s="195">
        <v>3648</v>
      </c>
      <c r="AD103" s="195">
        <v>21849</v>
      </c>
      <c r="AE103" s="195">
        <v>1.1606171807067533</v>
      </c>
      <c r="AF103" s="195">
        <v>114307255.06973052</v>
      </c>
      <c r="AG103" s="195">
        <v>90394400.02120745</v>
      </c>
      <c r="AH103" s="195">
        <v>32116920.83212526</v>
      </c>
      <c r="AI103" s="195">
        <v>9686186.691396337</v>
      </c>
      <c r="AJ103" s="195">
        <v>5802</v>
      </c>
      <c r="AK103" s="195">
        <v>39355</v>
      </c>
      <c r="AL103" s="195">
        <v>1.1103409965190656</v>
      </c>
      <c r="AM103" s="195">
        <v>3648</v>
      </c>
      <c r="AN103" s="195">
        <v>0.042763697746934566</v>
      </c>
      <c r="AO103" s="195">
        <v>0.0387954437786806</v>
      </c>
      <c r="AP103" s="195">
        <v>0</v>
      </c>
      <c r="AQ103" s="195">
        <v>296</v>
      </c>
      <c r="AR103" s="195">
        <v>1</v>
      </c>
      <c r="AS103" s="195">
        <v>0</v>
      </c>
      <c r="AT103" s="195">
        <v>0</v>
      </c>
      <c r="AU103" s="195">
        <v>2558.47</v>
      </c>
      <c r="AV103" s="195">
        <v>33.342583653511674</v>
      </c>
      <c r="AW103" s="195">
        <v>0.542987086518615</v>
      </c>
      <c r="AX103" s="195">
        <v>3464</v>
      </c>
      <c r="AY103" s="195">
        <v>25237</v>
      </c>
      <c r="AZ103" s="195">
        <v>0.13725878670206443</v>
      </c>
      <c r="BA103" s="195">
        <v>0.07246433567854894</v>
      </c>
      <c r="BB103" s="195">
        <v>0</v>
      </c>
      <c r="BC103" s="195">
        <v>31106</v>
      </c>
      <c r="BD103" s="195">
        <v>32095</v>
      </c>
      <c r="BE103" s="195">
        <v>0.9691852313444462</v>
      </c>
      <c r="BF103" s="195">
        <v>0.5546488904923159</v>
      </c>
      <c r="BG103" s="195">
        <v>0</v>
      </c>
      <c r="BH103" s="195">
        <v>1</v>
      </c>
      <c r="BI103" s="195">
        <v>0</v>
      </c>
      <c r="BJ103" s="195">
        <v>-20473.44</v>
      </c>
      <c r="BK103" s="195">
        <v>-349754.6</v>
      </c>
      <c r="BL103" s="195">
        <v>-23885.680000000004</v>
      </c>
      <c r="BM103" s="195">
        <v>-121987.58</v>
      </c>
      <c r="BN103" s="195">
        <v>-3412.2400000000002</v>
      </c>
      <c r="BO103" s="195">
        <v>1721663</v>
      </c>
      <c r="BP103" s="195">
        <v>-3709725.505546727</v>
      </c>
      <c r="BQ103" s="195">
        <v>-7291103.82</v>
      </c>
      <c r="BR103" s="195">
        <v>-328800.80143755674</v>
      </c>
      <c r="BS103" s="195">
        <v>6029989</v>
      </c>
      <c r="BT103" s="195">
        <v>1994317</v>
      </c>
      <c r="BU103" s="195">
        <v>4685514.567385978</v>
      </c>
      <c r="BV103" s="195">
        <v>204266.15495217545</v>
      </c>
      <c r="BW103" s="195">
        <v>546399.8316247552</v>
      </c>
      <c r="BX103" s="195">
        <v>2240686.432876591</v>
      </c>
      <c r="BY103" s="195">
        <v>3866084.163918898</v>
      </c>
      <c r="BZ103" s="195">
        <v>6539303.329367374</v>
      </c>
      <c r="CA103" s="195">
        <v>1904548.4230995</v>
      </c>
      <c r="CB103" s="195">
        <v>7677.54</v>
      </c>
      <c r="CC103" s="195">
        <v>255481.909616975</v>
      </c>
      <c r="CD103" s="195">
        <v>29667130.55140469</v>
      </c>
      <c r="CE103" s="195">
        <v>15727509.525857959</v>
      </c>
      <c r="CF103" s="195">
        <v>0</v>
      </c>
      <c r="CG103" s="229">
        <v>17858494.553511355</v>
      </c>
      <c r="CH103" s="195">
        <v>14195136</v>
      </c>
      <c r="CI103" s="195">
        <v>319804.2983520003</v>
      </c>
      <c r="CJ103" s="195">
        <v>170187961.9255428</v>
      </c>
      <c r="CL103" s="195">
        <v>85855</v>
      </c>
    </row>
    <row r="104" spans="1:90" ht="9.75">
      <c r="A104" s="195">
        <v>287</v>
      </c>
      <c r="B104" s="195" t="s">
        <v>108</v>
      </c>
      <c r="C104" s="195">
        <v>6727</v>
      </c>
      <c r="D104" s="195">
        <v>25030553.6</v>
      </c>
      <c r="E104" s="195">
        <v>9090386.622467557</v>
      </c>
      <c r="F104" s="195">
        <v>2661568.1147314147</v>
      </c>
      <c r="G104" s="195">
        <v>36782508.33719897</v>
      </c>
      <c r="H104" s="195">
        <v>3599.08</v>
      </c>
      <c r="I104" s="195">
        <v>24211011.16</v>
      </c>
      <c r="J104" s="195">
        <v>12571497.177198973</v>
      </c>
      <c r="K104" s="195">
        <v>858847.5254391788</v>
      </c>
      <c r="L104" s="195">
        <v>2305597.7076335824</v>
      </c>
      <c r="M104" s="195">
        <v>0</v>
      </c>
      <c r="N104" s="195">
        <v>15735942.410271734</v>
      </c>
      <c r="O104" s="195">
        <v>4124881.62928744</v>
      </c>
      <c r="P104" s="195">
        <v>19860824.039559174</v>
      </c>
      <c r="Q104" s="195">
        <v>306</v>
      </c>
      <c r="R104" s="195">
        <v>62</v>
      </c>
      <c r="S104" s="195">
        <v>315</v>
      </c>
      <c r="T104" s="195">
        <v>159</v>
      </c>
      <c r="U104" s="195">
        <v>198</v>
      </c>
      <c r="V104" s="195">
        <v>3461</v>
      </c>
      <c r="W104" s="195">
        <v>1182</v>
      </c>
      <c r="X104" s="195">
        <v>685</v>
      </c>
      <c r="Y104" s="195">
        <v>359</v>
      </c>
      <c r="Z104" s="195">
        <v>3707</v>
      </c>
      <c r="AA104" s="195">
        <v>0</v>
      </c>
      <c r="AB104" s="195">
        <v>2754</v>
      </c>
      <c r="AC104" s="195">
        <v>266</v>
      </c>
      <c r="AD104" s="195">
        <v>2226</v>
      </c>
      <c r="AE104" s="195">
        <v>1.1704576500482502</v>
      </c>
      <c r="AF104" s="195">
        <v>9090386.622467557</v>
      </c>
      <c r="AG104" s="195">
        <v>141266271.2082167</v>
      </c>
      <c r="AH104" s="195">
        <v>31117915.75246294</v>
      </c>
      <c r="AI104" s="195">
        <v>15867151.127066376</v>
      </c>
      <c r="AJ104" s="195">
        <v>212</v>
      </c>
      <c r="AK104" s="195">
        <v>2994</v>
      </c>
      <c r="AL104" s="195">
        <v>0.5332890083635994</v>
      </c>
      <c r="AM104" s="195">
        <v>266</v>
      </c>
      <c r="AN104" s="195">
        <v>0.03954214360041623</v>
      </c>
      <c r="AO104" s="195">
        <v>0.035573889632162264</v>
      </c>
      <c r="AP104" s="195">
        <v>3</v>
      </c>
      <c r="AQ104" s="195">
        <v>3707</v>
      </c>
      <c r="AR104" s="195">
        <v>0</v>
      </c>
      <c r="AS104" s="195">
        <v>0</v>
      </c>
      <c r="AT104" s="195">
        <v>0</v>
      </c>
      <c r="AU104" s="195">
        <v>683.04</v>
      </c>
      <c r="AV104" s="195">
        <v>9.848617943312252</v>
      </c>
      <c r="AW104" s="195">
        <v>1.8382876114427311</v>
      </c>
      <c r="AX104" s="195">
        <v>299</v>
      </c>
      <c r="AY104" s="195">
        <v>1662</v>
      </c>
      <c r="AZ104" s="195">
        <v>0.17990373044524668</v>
      </c>
      <c r="BA104" s="195">
        <v>0.1151092794217312</v>
      </c>
      <c r="BB104" s="195">
        <v>0.462666</v>
      </c>
      <c r="BC104" s="195">
        <v>2417</v>
      </c>
      <c r="BD104" s="195">
        <v>2647</v>
      </c>
      <c r="BE104" s="195">
        <v>0.9131091802040046</v>
      </c>
      <c r="BF104" s="195">
        <v>0.49857283935187424</v>
      </c>
      <c r="BG104" s="195">
        <v>0</v>
      </c>
      <c r="BH104" s="195">
        <v>0</v>
      </c>
      <c r="BI104" s="195">
        <v>0</v>
      </c>
      <c r="BJ104" s="195">
        <v>-1614.48</v>
      </c>
      <c r="BK104" s="195">
        <v>-27580.699999999997</v>
      </c>
      <c r="BL104" s="195">
        <v>-1883.5600000000002</v>
      </c>
      <c r="BM104" s="195">
        <v>-9619.609999999999</v>
      </c>
      <c r="BN104" s="195">
        <v>-269.08</v>
      </c>
      <c r="BO104" s="195">
        <v>-114657</v>
      </c>
      <c r="BP104" s="195">
        <v>-60402.366711661554</v>
      </c>
      <c r="BQ104" s="195">
        <v>-574956.69</v>
      </c>
      <c r="BR104" s="195">
        <v>168304.4416630827</v>
      </c>
      <c r="BS104" s="195">
        <v>692802</v>
      </c>
      <c r="BT104" s="195">
        <v>228414</v>
      </c>
      <c r="BU104" s="195">
        <v>568548.2001782603</v>
      </c>
      <c r="BV104" s="195">
        <v>30177.065317712404</v>
      </c>
      <c r="BW104" s="195">
        <v>84240.24277662033</v>
      </c>
      <c r="BX104" s="195">
        <v>255219.49443637565</v>
      </c>
      <c r="BY104" s="195">
        <v>392060.7792299144</v>
      </c>
      <c r="BZ104" s="195">
        <v>659173.8744729864</v>
      </c>
      <c r="CA104" s="195">
        <v>219634.1354778587</v>
      </c>
      <c r="CB104" s="195">
        <v>605.43</v>
      </c>
      <c r="CC104" s="195">
        <v>-11820.749207567504</v>
      </c>
      <c r="CD104" s="195">
        <v>3172701.914345244</v>
      </c>
      <c r="CE104" s="195">
        <v>2305597.7076335824</v>
      </c>
      <c r="CF104" s="195">
        <v>0</v>
      </c>
      <c r="CG104" s="229">
        <v>4124881.62928744</v>
      </c>
      <c r="CH104" s="195">
        <v>357959</v>
      </c>
      <c r="CI104" s="195">
        <v>721390.4976000001</v>
      </c>
      <c r="CJ104" s="195">
        <v>20218783.039559174</v>
      </c>
      <c r="CL104" s="195">
        <v>6793</v>
      </c>
    </row>
    <row r="105" spans="1:90" ht="9.75">
      <c r="A105" s="195">
        <v>288</v>
      </c>
      <c r="B105" s="195" t="s">
        <v>109</v>
      </c>
      <c r="C105" s="195">
        <v>6620</v>
      </c>
      <c r="D105" s="195">
        <v>25117568.5</v>
      </c>
      <c r="E105" s="195">
        <v>6432744.832773113</v>
      </c>
      <c r="F105" s="195">
        <v>2766149.1213940927</v>
      </c>
      <c r="G105" s="195">
        <v>34316462.4541672</v>
      </c>
      <c r="H105" s="195">
        <v>3599.08</v>
      </c>
      <c r="I105" s="195">
        <v>23825909.599999998</v>
      </c>
      <c r="J105" s="195">
        <v>10490552.854167204</v>
      </c>
      <c r="K105" s="195">
        <v>193060.11996794195</v>
      </c>
      <c r="L105" s="195">
        <v>1787996.0256251758</v>
      </c>
      <c r="M105" s="195">
        <v>0</v>
      </c>
      <c r="N105" s="195">
        <v>12471608.999760322</v>
      </c>
      <c r="O105" s="195">
        <v>3853997.1845860267</v>
      </c>
      <c r="P105" s="195">
        <v>16325606.184346348</v>
      </c>
      <c r="Q105" s="195">
        <v>417</v>
      </c>
      <c r="R105" s="195">
        <v>95</v>
      </c>
      <c r="S105" s="195">
        <v>494</v>
      </c>
      <c r="T105" s="195">
        <v>232</v>
      </c>
      <c r="U105" s="195">
        <v>254</v>
      </c>
      <c r="V105" s="195">
        <v>3525</v>
      </c>
      <c r="W105" s="195">
        <v>859</v>
      </c>
      <c r="X105" s="195">
        <v>482</v>
      </c>
      <c r="Y105" s="195">
        <v>262</v>
      </c>
      <c r="Z105" s="195">
        <v>5228</v>
      </c>
      <c r="AA105" s="195">
        <v>0</v>
      </c>
      <c r="AB105" s="195">
        <v>1198</v>
      </c>
      <c r="AC105" s="195">
        <v>194</v>
      </c>
      <c r="AD105" s="195">
        <v>1603</v>
      </c>
      <c r="AE105" s="195">
        <v>0.8416530717804699</v>
      </c>
      <c r="AF105" s="195">
        <v>6432744.832773113</v>
      </c>
      <c r="AG105" s="195">
        <v>11302789.792688506</v>
      </c>
      <c r="AH105" s="195">
        <v>2804218.1645339536</v>
      </c>
      <c r="AI105" s="195">
        <v>918671.481780684</v>
      </c>
      <c r="AJ105" s="195">
        <v>188</v>
      </c>
      <c r="AK105" s="195">
        <v>3152</v>
      </c>
      <c r="AL105" s="195">
        <v>0.44921081959887094</v>
      </c>
      <c r="AM105" s="195">
        <v>194</v>
      </c>
      <c r="AN105" s="195">
        <v>0.02930513595166163</v>
      </c>
      <c r="AO105" s="195">
        <v>0.025336881983407663</v>
      </c>
      <c r="AP105" s="195">
        <v>3</v>
      </c>
      <c r="AQ105" s="195">
        <v>5228</v>
      </c>
      <c r="AR105" s="195">
        <v>0</v>
      </c>
      <c r="AS105" s="195">
        <v>0</v>
      </c>
      <c r="AT105" s="195">
        <v>0</v>
      </c>
      <c r="AU105" s="195">
        <v>712.86</v>
      </c>
      <c r="AV105" s="195">
        <v>9.286535925707712</v>
      </c>
      <c r="AW105" s="195">
        <v>1.94955282571028</v>
      </c>
      <c r="AX105" s="195">
        <v>270</v>
      </c>
      <c r="AY105" s="195">
        <v>1938</v>
      </c>
      <c r="AZ105" s="195">
        <v>0.1393188854489164</v>
      </c>
      <c r="BA105" s="195">
        <v>0.07452443442540092</v>
      </c>
      <c r="BB105" s="195">
        <v>0</v>
      </c>
      <c r="BC105" s="195">
        <v>2544</v>
      </c>
      <c r="BD105" s="195">
        <v>2902</v>
      </c>
      <c r="BE105" s="195">
        <v>0.8766368022053757</v>
      </c>
      <c r="BF105" s="195">
        <v>0.46210046135324534</v>
      </c>
      <c r="BG105" s="195">
        <v>0</v>
      </c>
      <c r="BH105" s="195">
        <v>0</v>
      </c>
      <c r="BI105" s="195">
        <v>0</v>
      </c>
      <c r="BJ105" s="195">
        <v>-1588.8</v>
      </c>
      <c r="BK105" s="195">
        <v>-27141.999999999996</v>
      </c>
      <c r="BL105" s="195">
        <v>-1853.6000000000001</v>
      </c>
      <c r="BM105" s="195">
        <v>-9466.6</v>
      </c>
      <c r="BN105" s="195">
        <v>-264.8</v>
      </c>
      <c r="BO105" s="195">
        <v>-32538</v>
      </c>
      <c r="BP105" s="195">
        <v>-74033.46611482656</v>
      </c>
      <c r="BQ105" s="195">
        <v>-565811.4</v>
      </c>
      <c r="BR105" s="195">
        <v>-40340.352658394724</v>
      </c>
      <c r="BS105" s="195">
        <v>575682</v>
      </c>
      <c r="BT105" s="195">
        <v>200208</v>
      </c>
      <c r="BU105" s="195">
        <v>498934.73935790296</v>
      </c>
      <c r="BV105" s="195">
        <v>26028.434395778844</v>
      </c>
      <c r="BW105" s="195">
        <v>65840.18374348737</v>
      </c>
      <c r="BX105" s="195">
        <v>210501.86059898874</v>
      </c>
      <c r="BY105" s="195">
        <v>389555.4606137078</v>
      </c>
      <c r="BZ105" s="195">
        <v>647069.5953866849</v>
      </c>
      <c r="CA105" s="195">
        <v>190445.68935750786</v>
      </c>
      <c r="CB105" s="195">
        <v>595.8</v>
      </c>
      <c r="CC105" s="195">
        <v>-76083.51905566148</v>
      </c>
      <c r="CD105" s="195">
        <v>2655899.891740002</v>
      </c>
      <c r="CE105" s="195">
        <v>1787996.0256251758</v>
      </c>
      <c r="CF105" s="195">
        <v>0</v>
      </c>
      <c r="CG105" s="229">
        <v>3853997.1845860267</v>
      </c>
      <c r="CH105" s="195">
        <v>15671</v>
      </c>
      <c r="CI105" s="195">
        <v>-305148.5712</v>
      </c>
      <c r="CJ105" s="195">
        <v>16341277.184346348</v>
      </c>
      <c r="CL105" s="195">
        <v>6682</v>
      </c>
    </row>
    <row r="106" spans="1:90" ht="9.75">
      <c r="A106" s="195">
        <v>290</v>
      </c>
      <c r="B106" s="195" t="s">
        <v>110</v>
      </c>
      <c r="C106" s="195">
        <v>8647</v>
      </c>
      <c r="D106" s="195">
        <v>30390319.58</v>
      </c>
      <c r="E106" s="195">
        <v>15274587.88346966</v>
      </c>
      <c r="F106" s="195">
        <v>5001737.736291389</v>
      </c>
      <c r="G106" s="195">
        <v>50666645.19976104</v>
      </c>
      <c r="H106" s="195">
        <v>3599.08</v>
      </c>
      <c r="I106" s="195">
        <v>31121244.759999998</v>
      </c>
      <c r="J106" s="195">
        <v>19545400.439761043</v>
      </c>
      <c r="K106" s="195">
        <v>3817025.148223881</v>
      </c>
      <c r="L106" s="195">
        <v>3214920.5835051043</v>
      </c>
      <c r="M106" s="195">
        <v>0</v>
      </c>
      <c r="N106" s="195">
        <v>26577346.17149003</v>
      </c>
      <c r="O106" s="195">
        <v>6170212.316610234</v>
      </c>
      <c r="P106" s="195">
        <v>32747558.48810026</v>
      </c>
      <c r="Q106" s="195">
        <v>327</v>
      </c>
      <c r="R106" s="195">
        <v>72</v>
      </c>
      <c r="S106" s="195">
        <v>476</v>
      </c>
      <c r="T106" s="195">
        <v>234</v>
      </c>
      <c r="U106" s="195">
        <v>228</v>
      </c>
      <c r="V106" s="195">
        <v>4521</v>
      </c>
      <c r="W106" s="195">
        <v>1475</v>
      </c>
      <c r="X106" s="195">
        <v>984</v>
      </c>
      <c r="Y106" s="195">
        <v>330</v>
      </c>
      <c r="Z106" s="195">
        <v>6</v>
      </c>
      <c r="AA106" s="195">
        <v>1</v>
      </c>
      <c r="AB106" s="195">
        <v>8471</v>
      </c>
      <c r="AC106" s="195">
        <v>169</v>
      </c>
      <c r="AD106" s="195">
        <v>2789</v>
      </c>
      <c r="AE106" s="195">
        <v>1.5300260327976314</v>
      </c>
      <c r="AF106" s="195">
        <v>15274587.88346966</v>
      </c>
      <c r="AG106" s="195">
        <v>7876501.544015083</v>
      </c>
      <c r="AH106" s="195">
        <v>2014765.2779500438</v>
      </c>
      <c r="AI106" s="195">
        <v>740288.6697844347</v>
      </c>
      <c r="AJ106" s="195">
        <v>719</v>
      </c>
      <c r="AK106" s="195">
        <v>3824</v>
      </c>
      <c r="AL106" s="195">
        <v>1.416085821250843</v>
      </c>
      <c r="AM106" s="195">
        <v>169</v>
      </c>
      <c r="AN106" s="195">
        <v>0.0195443506418411</v>
      </c>
      <c r="AO106" s="195">
        <v>0.015576096673587132</v>
      </c>
      <c r="AP106" s="195">
        <v>0</v>
      </c>
      <c r="AQ106" s="195">
        <v>6</v>
      </c>
      <c r="AR106" s="195">
        <v>1</v>
      </c>
      <c r="AS106" s="195">
        <v>0</v>
      </c>
      <c r="AT106" s="195">
        <v>0</v>
      </c>
      <c r="AU106" s="195">
        <v>4806.31</v>
      </c>
      <c r="AV106" s="195">
        <v>1.7990932752985136</v>
      </c>
      <c r="AW106" s="195">
        <v>10.063176047400605</v>
      </c>
      <c r="AX106" s="195">
        <v>301</v>
      </c>
      <c r="AY106" s="195">
        <v>2231</v>
      </c>
      <c r="AZ106" s="195">
        <v>0.13491707754370239</v>
      </c>
      <c r="BA106" s="195">
        <v>0.0701226265201869</v>
      </c>
      <c r="BB106" s="195">
        <v>1.304849</v>
      </c>
      <c r="BC106" s="195">
        <v>2721</v>
      </c>
      <c r="BD106" s="195">
        <v>2834</v>
      </c>
      <c r="BE106" s="195">
        <v>0.9601270289343684</v>
      </c>
      <c r="BF106" s="195">
        <v>0.5455906880822381</v>
      </c>
      <c r="BG106" s="195">
        <v>0</v>
      </c>
      <c r="BH106" s="195">
        <v>1</v>
      </c>
      <c r="BI106" s="195">
        <v>0</v>
      </c>
      <c r="BJ106" s="195">
        <v>-2075.2799999999997</v>
      </c>
      <c r="BK106" s="195">
        <v>-35452.7</v>
      </c>
      <c r="BL106" s="195">
        <v>-2421.1600000000003</v>
      </c>
      <c r="BM106" s="195">
        <v>-12365.21</v>
      </c>
      <c r="BN106" s="195">
        <v>-345.88</v>
      </c>
      <c r="BO106" s="195">
        <v>576522</v>
      </c>
      <c r="BP106" s="195">
        <v>-224999.4030702594</v>
      </c>
      <c r="BQ106" s="195">
        <v>-739059.09</v>
      </c>
      <c r="BR106" s="195">
        <v>45840.17907136306</v>
      </c>
      <c r="BS106" s="195">
        <v>879743</v>
      </c>
      <c r="BT106" s="195">
        <v>272146</v>
      </c>
      <c r="BU106" s="195">
        <v>703979.2439260354</v>
      </c>
      <c r="BV106" s="195">
        <v>36783.39677402133</v>
      </c>
      <c r="BW106" s="195">
        <v>141222.52031815654</v>
      </c>
      <c r="BX106" s="195">
        <v>373179.4735321675</v>
      </c>
      <c r="BY106" s="195">
        <v>459507.82671199803</v>
      </c>
      <c r="BZ106" s="195">
        <v>735798.274178321</v>
      </c>
      <c r="CA106" s="195">
        <v>213856.4882541266</v>
      </c>
      <c r="CB106" s="195">
        <v>778.23</v>
      </c>
      <c r="CC106" s="195">
        <v>37511.5938091742</v>
      </c>
      <c r="CD106" s="195">
        <v>4476868.226575363</v>
      </c>
      <c r="CE106" s="195">
        <v>3214920.5835051043</v>
      </c>
      <c r="CF106" s="195">
        <v>0</v>
      </c>
      <c r="CG106" s="229">
        <v>6170212.316610234</v>
      </c>
      <c r="CH106" s="195">
        <v>-519431</v>
      </c>
      <c r="CI106" s="195">
        <v>-82115.31120000001</v>
      </c>
      <c r="CJ106" s="195">
        <v>32228127.48810026</v>
      </c>
      <c r="CL106" s="195">
        <v>8806</v>
      </c>
    </row>
    <row r="107" spans="1:90" ht="9.75">
      <c r="A107" s="195">
        <v>291</v>
      </c>
      <c r="B107" s="195" t="s">
        <v>111</v>
      </c>
      <c r="C107" s="195">
        <v>2286</v>
      </c>
      <c r="D107" s="195">
        <v>8992615.91</v>
      </c>
      <c r="E107" s="195">
        <v>4056489.25423599</v>
      </c>
      <c r="F107" s="195">
        <v>897052.3587778505</v>
      </c>
      <c r="G107" s="195">
        <v>13946157.523013841</v>
      </c>
      <c r="H107" s="195">
        <v>3599.08</v>
      </c>
      <c r="I107" s="195">
        <v>8227496.88</v>
      </c>
      <c r="J107" s="195">
        <v>5718660.6430138415</v>
      </c>
      <c r="K107" s="195">
        <v>428621.74698909814</v>
      </c>
      <c r="L107" s="195">
        <v>734945.5530970598</v>
      </c>
      <c r="M107" s="195">
        <v>99365.88662265433</v>
      </c>
      <c r="N107" s="195">
        <v>6981593.829722654</v>
      </c>
      <c r="O107" s="195">
        <v>1710666.7966920482</v>
      </c>
      <c r="P107" s="195">
        <v>8692260.626414701</v>
      </c>
      <c r="Q107" s="195">
        <v>66</v>
      </c>
      <c r="R107" s="195">
        <v>15</v>
      </c>
      <c r="S107" s="195">
        <v>85</v>
      </c>
      <c r="T107" s="195">
        <v>60</v>
      </c>
      <c r="U107" s="195">
        <v>51</v>
      </c>
      <c r="V107" s="195">
        <v>1045</v>
      </c>
      <c r="W107" s="195">
        <v>489</v>
      </c>
      <c r="X107" s="195">
        <v>332</v>
      </c>
      <c r="Y107" s="195">
        <v>143</v>
      </c>
      <c r="Z107" s="195">
        <v>6</v>
      </c>
      <c r="AA107" s="195">
        <v>0</v>
      </c>
      <c r="AB107" s="195">
        <v>2255</v>
      </c>
      <c r="AC107" s="195">
        <v>25</v>
      </c>
      <c r="AD107" s="195">
        <v>964</v>
      </c>
      <c r="AE107" s="195">
        <v>1.5369823540302943</v>
      </c>
      <c r="AF107" s="195">
        <v>4056489.25423599</v>
      </c>
      <c r="AG107" s="195">
        <v>19125635.29863482</v>
      </c>
      <c r="AH107" s="195">
        <v>4317537.459839304</v>
      </c>
      <c r="AI107" s="195">
        <v>1837342.9635613677</v>
      </c>
      <c r="AJ107" s="195">
        <v>156</v>
      </c>
      <c r="AK107" s="195">
        <v>899</v>
      </c>
      <c r="AL107" s="195">
        <v>1.306903359090479</v>
      </c>
      <c r="AM107" s="195">
        <v>25</v>
      </c>
      <c r="AN107" s="195">
        <v>0.010936132983377077</v>
      </c>
      <c r="AO107" s="195">
        <v>0.006967879015123109</v>
      </c>
      <c r="AP107" s="195">
        <v>0</v>
      </c>
      <c r="AQ107" s="195">
        <v>6</v>
      </c>
      <c r="AR107" s="195">
        <v>0</v>
      </c>
      <c r="AS107" s="195">
        <v>3</v>
      </c>
      <c r="AT107" s="195">
        <v>183</v>
      </c>
      <c r="AU107" s="195">
        <v>660.94</v>
      </c>
      <c r="AV107" s="195">
        <v>3.4587103216630855</v>
      </c>
      <c r="AW107" s="195">
        <v>5.234492244588467</v>
      </c>
      <c r="AX107" s="195">
        <v>76</v>
      </c>
      <c r="AY107" s="195">
        <v>499</v>
      </c>
      <c r="AZ107" s="195">
        <v>0.1523046092184369</v>
      </c>
      <c r="BA107" s="195">
        <v>0.0875101581949214</v>
      </c>
      <c r="BB107" s="195">
        <v>0.743866</v>
      </c>
      <c r="BC107" s="195">
        <v>657</v>
      </c>
      <c r="BD107" s="195">
        <v>703</v>
      </c>
      <c r="BE107" s="195">
        <v>0.9345661450924608</v>
      </c>
      <c r="BF107" s="195">
        <v>0.5200298042403305</v>
      </c>
      <c r="BG107" s="195">
        <v>0</v>
      </c>
      <c r="BH107" s="195">
        <v>0</v>
      </c>
      <c r="BI107" s="195">
        <v>0</v>
      </c>
      <c r="BJ107" s="195">
        <v>-548.64</v>
      </c>
      <c r="BK107" s="195">
        <v>-9372.599999999999</v>
      </c>
      <c r="BL107" s="195">
        <v>-640.08</v>
      </c>
      <c r="BM107" s="195">
        <v>-3268.98</v>
      </c>
      <c r="BN107" s="195">
        <v>-91.44</v>
      </c>
      <c r="BO107" s="195">
        <v>41818</v>
      </c>
      <c r="BP107" s="195">
        <v>-51101.31328367236</v>
      </c>
      <c r="BQ107" s="195">
        <v>-195384.41999999998</v>
      </c>
      <c r="BR107" s="195">
        <v>7533.050449972972</v>
      </c>
      <c r="BS107" s="195">
        <v>263880</v>
      </c>
      <c r="BT107" s="195">
        <v>73319</v>
      </c>
      <c r="BU107" s="195">
        <v>170391.72029912568</v>
      </c>
      <c r="BV107" s="195">
        <v>10287.71598803778</v>
      </c>
      <c r="BW107" s="195">
        <v>30345.713254875387</v>
      </c>
      <c r="BX107" s="195">
        <v>102649.1409805688</v>
      </c>
      <c r="BY107" s="195">
        <v>114930.21923193669</v>
      </c>
      <c r="BZ107" s="195">
        <v>197835.3142036988</v>
      </c>
      <c r="CA107" s="195">
        <v>57829.09509328805</v>
      </c>
      <c r="CB107" s="195">
        <v>205.73999999999998</v>
      </c>
      <c r="CC107" s="195">
        <v>-10840.723120772134</v>
      </c>
      <c r="CD107" s="195">
        <v>1060183.9863807322</v>
      </c>
      <c r="CE107" s="195">
        <v>734945.5530970598</v>
      </c>
      <c r="CF107" s="195">
        <v>99365.88662265433</v>
      </c>
      <c r="CG107" s="229">
        <v>1710666.7966920482</v>
      </c>
      <c r="CH107" s="195">
        <v>-104044</v>
      </c>
      <c r="CI107" s="195">
        <v>-22192.623359999998</v>
      </c>
      <c r="CJ107" s="195">
        <v>8588216.626414701</v>
      </c>
      <c r="CL107" s="195">
        <v>2334</v>
      </c>
    </row>
    <row r="108" spans="1:90" ht="9.75">
      <c r="A108" s="195">
        <v>297</v>
      </c>
      <c r="B108" s="195" t="s">
        <v>112</v>
      </c>
      <c r="C108" s="195">
        <v>117740</v>
      </c>
      <c r="D108" s="195">
        <v>380635718.38000005</v>
      </c>
      <c r="E108" s="195">
        <v>167422183.89107504</v>
      </c>
      <c r="F108" s="195">
        <v>22260635.538416732</v>
      </c>
      <c r="G108" s="195">
        <v>570318537.8094919</v>
      </c>
      <c r="H108" s="195">
        <v>3599.08</v>
      </c>
      <c r="I108" s="195">
        <v>423755679.2</v>
      </c>
      <c r="J108" s="195">
        <v>146562858.60949188</v>
      </c>
      <c r="K108" s="195">
        <v>4734982.552158277</v>
      </c>
      <c r="L108" s="195">
        <v>17233250.005734105</v>
      </c>
      <c r="M108" s="195">
        <v>0</v>
      </c>
      <c r="N108" s="195">
        <v>168531091.16738427</v>
      </c>
      <c r="O108" s="195">
        <v>32013718.21471213</v>
      </c>
      <c r="P108" s="195">
        <v>200544809.3820964</v>
      </c>
      <c r="Q108" s="195">
        <v>7218</v>
      </c>
      <c r="R108" s="195">
        <v>1189</v>
      </c>
      <c r="S108" s="195">
        <v>6957</v>
      </c>
      <c r="T108" s="195">
        <v>3501</v>
      </c>
      <c r="U108" s="195">
        <v>3772</v>
      </c>
      <c r="V108" s="195">
        <v>71740</v>
      </c>
      <c r="W108" s="195">
        <v>13114</v>
      </c>
      <c r="X108" s="195">
        <v>7314</v>
      </c>
      <c r="Y108" s="195">
        <v>2935</v>
      </c>
      <c r="Z108" s="195">
        <v>120</v>
      </c>
      <c r="AA108" s="195">
        <v>3</v>
      </c>
      <c r="AB108" s="195">
        <v>113357</v>
      </c>
      <c r="AC108" s="195">
        <v>4260</v>
      </c>
      <c r="AD108" s="195">
        <v>23363</v>
      </c>
      <c r="AE108" s="195">
        <v>1.2316398972376614</v>
      </c>
      <c r="AF108" s="195">
        <v>167422183.89107504</v>
      </c>
      <c r="AG108" s="195">
        <v>4498847.339699569</v>
      </c>
      <c r="AH108" s="195">
        <v>1683021.4765179625</v>
      </c>
      <c r="AI108" s="195">
        <v>347846.4833926861</v>
      </c>
      <c r="AJ108" s="195">
        <v>7371</v>
      </c>
      <c r="AK108" s="195">
        <v>55701</v>
      </c>
      <c r="AL108" s="195">
        <v>0.9966484293209386</v>
      </c>
      <c r="AM108" s="195">
        <v>4260</v>
      </c>
      <c r="AN108" s="195">
        <v>0.03618141668082215</v>
      </c>
      <c r="AO108" s="195">
        <v>0.03221316271256818</v>
      </c>
      <c r="AP108" s="195">
        <v>0</v>
      </c>
      <c r="AQ108" s="195">
        <v>120</v>
      </c>
      <c r="AR108" s="195">
        <v>3</v>
      </c>
      <c r="AS108" s="195">
        <v>3</v>
      </c>
      <c r="AT108" s="195">
        <v>847</v>
      </c>
      <c r="AU108" s="195">
        <v>3241.01</v>
      </c>
      <c r="AV108" s="195">
        <v>36.32818164707915</v>
      </c>
      <c r="AW108" s="195">
        <v>0.49836219524846886</v>
      </c>
      <c r="AX108" s="195">
        <v>3708</v>
      </c>
      <c r="AY108" s="195">
        <v>35649</v>
      </c>
      <c r="AZ108" s="195">
        <v>0.1040141378439788</v>
      </c>
      <c r="BA108" s="195">
        <v>0.03921968682046331</v>
      </c>
      <c r="BB108" s="195">
        <v>0</v>
      </c>
      <c r="BC108" s="195">
        <v>50347</v>
      </c>
      <c r="BD108" s="195">
        <v>47869</v>
      </c>
      <c r="BE108" s="195">
        <v>1.0517662788025652</v>
      </c>
      <c r="BF108" s="195">
        <v>0.6372299379504349</v>
      </c>
      <c r="BG108" s="195">
        <v>0</v>
      </c>
      <c r="BH108" s="195">
        <v>3</v>
      </c>
      <c r="BI108" s="195">
        <v>0</v>
      </c>
      <c r="BJ108" s="195">
        <v>-28257.6</v>
      </c>
      <c r="BK108" s="195">
        <v>-482733.99999999994</v>
      </c>
      <c r="BL108" s="195">
        <v>-32967.200000000004</v>
      </c>
      <c r="BM108" s="195">
        <v>-168368.19999999998</v>
      </c>
      <c r="BN108" s="195">
        <v>-4709.6</v>
      </c>
      <c r="BO108" s="195">
        <v>344001</v>
      </c>
      <c r="BP108" s="195">
        <v>-9593299.491031455</v>
      </c>
      <c r="BQ108" s="195">
        <v>-10063237.8</v>
      </c>
      <c r="BR108" s="195">
        <v>568576.9896894507</v>
      </c>
      <c r="BS108" s="195">
        <v>8192552</v>
      </c>
      <c r="BT108" s="195">
        <v>2780481</v>
      </c>
      <c r="BU108" s="195">
        <v>6685946.670357633</v>
      </c>
      <c r="BV108" s="195">
        <v>274340.2053332768</v>
      </c>
      <c r="BW108" s="195">
        <v>542984.4859595057</v>
      </c>
      <c r="BX108" s="195">
        <v>3006730.6654707086</v>
      </c>
      <c r="BY108" s="195">
        <v>6029936.960660052</v>
      </c>
      <c r="BZ108" s="195">
        <v>8709832.970961055</v>
      </c>
      <c r="CA108" s="195">
        <v>3071318.894731569</v>
      </c>
      <c r="CB108" s="195">
        <v>10596.6</v>
      </c>
      <c r="CC108" s="195">
        <v>728631.8536023047</v>
      </c>
      <c r="CD108" s="195">
        <v>40945930.29676556</v>
      </c>
      <c r="CE108" s="195">
        <v>17233250.005734105</v>
      </c>
      <c r="CF108" s="195">
        <v>0</v>
      </c>
      <c r="CG108" s="229">
        <v>32013718.21471213</v>
      </c>
      <c r="CH108" s="195">
        <v>-3383178</v>
      </c>
      <c r="CI108" s="195">
        <v>-1698737.2203359995</v>
      </c>
      <c r="CJ108" s="195">
        <v>197161631.3820964</v>
      </c>
      <c r="CL108" s="195">
        <v>116921</v>
      </c>
    </row>
    <row r="109" spans="1:90" ht="9.75">
      <c r="A109" s="195">
        <v>300</v>
      </c>
      <c r="B109" s="195" t="s">
        <v>113</v>
      </c>
      <c r="C109" s="195">
        <v>3690</v>
      </c>
      <c r="D109" s="195">
        <v>14445800.860000001</v>
      </c>
      <c r="E109" s="195">
        <v>6379548.69695944</v>
      </c>
      <c r="F109" s="195">
        <v>725367.4711080155</v>
      </c>
      <c r="G109" s="195">
        <v>21550717.02806746</v>
      </c>
      <c r="H109" s="195">
        <v>3599.08</v>
      </c>
      <c r="I109" s="195">
        <v>13280605.2</v>
      </c>
      <c r="J109" s="195">
        <v>8270111.828067459</v>
      </c>
      <c r="K109" s="195">
        <v>114854.31053709505</v>
      </c>
      <c r="L109" s="195">
        <v>1145832.7081935406</v>
      </c>
      <c r="M109" s="195">
        <v>0</v>
      </c>
      <c r="N109" s="195">
        <v>9530798.846798096</v>
      </c>
      <c r="O109" s="195">
        <v>3229501.0009714286</v>
      </c>
      <c r="P109" s="195">
        <v>12760299.847769525</v>
      </c>
      <c r="Q109" s="195">
        <v>175</v>
      </c>
      <c r="R109" s="195">
        <v>35</v>
      </c>
      <c r="S109" s="195">
        <v>256</v>
      </c>
      <c r="T109" s="195">
        <v>132</v>
      </c>
      <c r="U109" s="195">
        <v>129</v>
      </c>
      <c r="V109" s="195">
        <v>1870</v>
      </c>
      <c r="W109" s="195">
        <v>548</v>
      </c>
      <c r="X109" s="195">
        <v>365</v>
      </c>
      <c r="Y109" s="195">
        <v>180</v>
      </c>
      <c r="Z109" s="195">
        <v>2</v>
      </c>
      <c r="AA109" s="195">
        <v>0</v>
      </c>
      <c r="AB109" s="195">
        <v>3627</v>
      </c>
      <c r="AC109" s="195">
        <v>61</v>
      </c>
      <c r="AD109" s="195">
        <v>1093</v>
      </c>
      <c r="AE109" s="195">
        <v>1.497470819836526</v>
      </c>
      <c r="AF109" s="195">
        <v>6379548.69695944</v>
      </c>
      <c r="AG109" s="195">
        <v>193044447.06287637</v>
      </c>
      <c r="AH109" s="195">
        <v>42177124.25380393</v>
      </c>
      <c r="AI109" s="195">
        <v>21468371.423748605</v>
      </c>
      <c r="AJ109" s="195">
        <v>131</v>
      </c>
      <c r="AK109" s="195">
        <v>1587</v>
      </c>
      <c r="AL109" s="195">
        <v>0.6216886469258504</v>
      </c>
      <c r="AM109" s="195">
        <v>61</v>
      </c>
      <c r="AN109" s="195">
        <v>0.016531165311653117</v>
      </c>
      <c r="AO109" s="195">
        <v>0.012562911343399149</v>
      </c>
      <c r="AP109" s="195">
        <v>0</v>
      </c>
      <c r="AQ109" s="195">
        <v>2</v>
      </c>
      <c r="AR109" s="195">
        <v>0</v>
      </c>
      <c r="AS109" s="195">
        <v>0</v>
      </c>
      <c r="AT109" s="195">
        <v>0</v>
      </c>
      <c r="AU109" s="195">
        <v>462.15</v>
      </c>
      <c r="AV109" s="195">
        <v>7.984420642648491</v>
      </c>
      <c r="AW109" s="195">
        <v>2.26748979861087</v>
      </c>
      <c r="AX109" s="195">
        <v>142</v>
      </c>
      <c r="AY109" s="195">
        <v>1054</v>
      </c>
      <c r="AZ109" s="195">
        <v>0.1347248576850095</v>
      </c>
      <c r="BA109" s="195">
        <v>0.06993040666149401</v>
      </c>
      <c r="BB109" s="195">
        <v>0</v>
      </c>
      <c r="BC109" s="195">
        <v>1279</v>
      </c>
      <c r="BD109" s="195">
        <v>1409</v>
      </c>
      <c r="BE109" s="195">
        <v>0.907735982966643</v>
      </c>
      <c r="BF109" s="195">
        <v>0.4931996421145127</v>
      </c>
      <c r="BG109" s="195">
        <v>0</v>
      </c>
      <c r="BH109" s="195">
        <v>0</v>
      </c>
      <c r="BI109" s="195">
        <v>0</v>
      </c>
      <c r="BJ109" s="195">
        <v>-885.6</v>
      </c>
      <c r="BK109" s="195">
        <v>-15128.999999999998</v>
      </c>
      <c r="BL109" s="195">
        <v>-1033.2</v>
      </c>
      <c r="BM109" s="195">
        <v>-5276.7</v>
      </c>
      <c r="BN109" s="195">
        <v>-147.6</v>
      </c>
      <c r="BO109" s="195">
        <v>-28763</v>
      </c>
      <c r="BP109" s="195">
        <v>-76791.24103858521</v>
      </c>
      <c r="BQ109" s="195">
        <v>-315384.3</v>
      </c>
      <c r="BR109" s="195">
        <v>43572.96139998175</v>
      </c>
      <c r="BS109" s="195">
        <v>402441</v>
      </c>
      <c r="BT109" s="195">
        <v>120659</v>
      </c>
      <c r="BU109" s="195">
        <v>305156.2929916715</v>
      </c>
      <c r="BV109" s="195">
        <v>18450.74644536792</v>
      </c>
      <c r="BW109" s="195">
        <v>1795.9278249640176</v>
      </c>
      <c r="BX109" s="195">
        <v>137432.4563507495</v>
      </c>
      <c r="BY109" s="195">
        <v>220951.71960317195</v>
      </c>
      <c r="BZ109" s="195">
        <v>351056.0725939158</v>
      </c>
      <c r="CA109" s="195">
        <v>102632.65252673901</v>
      </c>
      <c r="CB109" s="195">
        <v>332.09999999999997</v>
      </c>
      <c r="CC109" s="195">
        <v>-10589.180504435826</v>
      </c>
      <c r="CD109" s="195">
        <v>1665128.7492321257</v>
      </c>
      <c r="CE109" s="195">
        <v>1145832.7081935406</v>
      </c>
      <c r="CF109" s="195">
        <v>0</v>
      </c>
      <c r="CG109" s="229">
        <v>3229501.0009714286</v>
      </c>
      <c r="CH109" s="195">
        <v>584007</v>
      </c>
      <c r="CI109" s="195">
        <v>125289.34079999999</v>
      </c>
      <c r="CJ109" s="195">
        <v>13344306.847769525</v>
      </c>
      <c r="CL109" s="195">
        <v>3715</v>
      </c>
    </row>
    <row r="110" spans="1:90" ht="9.75">
      <c r="A110" s="195">
        <v>301</v>
      </c>
      <c r="B110" s="195" t="s">
        <v>114</v>
      </c>
      <c r="C110" s="195">
        <v>21501</v>
      </c>
      <c r="D110" s="195">
        <v>78807941.02</v>
      </c>
      <c r="E110" s="195">
        <v>33698980.88278492</v>
      </c>
      <c r="F110" s="195">
        <v>3845309.5284045367</v>
      </c>
      <c r="G110" s="195">
        <v>116352231.43118945</v>
      </c>
      <c r="H110" s="195">
        <v>3599.08</v>
      </c>
      <c r="I110" s="195">
        <v>77383819.08</v>
      </c>
      <c r="J110" s="195">
        <v>38968412.35118945</v>
      </c>
      <c r="K110" s="195">
        <v>640669.2194047542</v>
      </c>
      <c r="L110" s="195">
        <v>6169580.970974688</v>
      </c>
      <c r="M110" s="195">
        <v>0</v>
      </c>
      <c r="N110" s="195">
        <v>45778662.5415689</v>
      </c>
      <c r="O110" s="195">
        <v>17668242.888164</v>
      </c>
      <c r="P110" s="195">
        <v>63446905.4297329</v>
      </c>
      <c r="Q110" s="195">
        <v>1235</v>
      </c>
      <c r="R110" s="195">
        <v>249</v>
      </c>
      <c r="S110" s="195">
        <v>1366</v>
      </c>
      <c r="T110" s="195">
        <v>721</v>
      </c>
      <c r="U110" s="195">
        <v>695</v>
      </c>
      <c r="V110" s="195">
        <v>11410</v>
      </c>
      <c r="W110" s="195">
        <v>3184</v>
      </c>
      <c r="X110" s="195">
        <v>1833</v>
      </c>
      <c r="Y110" s="195">
        <v>808</v>
      </c>
      <c r="Z110" s="195">
        <v>70</v>
      </c>
      <c r="AA110" s="195">
        <v>0</v>
      </c>
      <c r="AB110" s="195">
        <v>21107</v>
      </c>
      <c r="AC110" s="195">
        <v>324</v>
      </c>
      <c r="AD110" s="195">
        <v>5825</v>
      </c>
      <c r="AE110" s="195">
        <v>1.357540783684408</v>
      </c>
      <c r="AF110" s="195">
        <v>33698980.88278492</v>
      </c>
      <c r="AG110" s="195">
        <v>6897245.809827728</v>
      </c>
      <c r="AH110" s="195">
        <v>2556853.744287418</v>
      </c>
      <c r="AI110" s="195">
        <v>552986.7171883729</v>
      </c>
      <c r="AJ110" s="195">
        <v>1076</v>
      </c>
      <c r="AK110" s="195">
        <v>9685</v>
      </c>
      <c r="AL110" s="195">
        <v>0.8367413161569163</v>
      </c>
      <c r="AM110" s="195">
        <v>324</v>
      </c>
      <c r="AN110" s="195">
        <v>0.01506906655504395</v>
      </c>
      <c r="AO110" s="195">
        <v>0.011100812586789983</v>
      </c>
      <c r="AP110" s="195">
        <v>0</v>
      </c>
      <c r="AQ110" s="195">
        <v>70</v>
      </c>
      <c r="AR110" s="195">
        <v>0</v>
      </c>
      <c r="AS110" s="195">
        <v>0</v>
      </c>
      <c r="AT110" s="195">
        <v>0</v>
      </c>
      <c r="AU110" s="195">
        <v>1724.06</v>
      </c>
      <c r="AV110" s="195">
        <v>12.471143695695046</v>
      </c>
      <c r="AW110" s="195">
        <v>1.4517186872983499</v>
      </c>
      <c r="AX110" s="195">
        <v>761</v>
      </c>
      <c r="AY110" s="195">
        <v>5903</v>
      </c>
      <c r="AZ110" s="195">
        <v>0.12891749957648654</v>
      </c>
      <c r="BA110" s="195">
        <v>0.06412304855297106</v>
      </c>
      <c r="BB110" s="195">
        <v>0</v>
      </c>
      <c r="BC110" s="195">
        <v>7191</v>
      </c>
      <c r="BD110" s="195">
        <v>8110</v>
      </c>
      <c r="BE110" s="195">
        <v>0.8866831072749691</v>
      </c>
      <c r="BF110" s="195">
        <v>0.4721467664228388</v>
      </c>
      <c r="BG110" s="195">
        <v>0</v>
      </c>
      <c r="BH110" s="195">
        <v>0</v>
      </c>
      <c r="BI110" s="195">
        <v>0</v>
      </c>
      <c r="BJ110" s="195">
        <v>-5160.24</v>
      </c>
      <c r="BK110" s="195">
        <v>-88154.09999999999</v>
      </c>
      <c r="BL110" s="195">
        <v>-6020.280000000001</v>
      </c>
      <c r="BM110" s="195">
        <v>-30746.43</v>
      </c>
      <c r="BN110" s="195">
        <v>-860.04</v>
      </c>
      <c r="BO110" s="195">
        <v>-113946</v>
      </c>
      <c r="BP110" s="195">
        <v>-682081.435654164</v>
      </c>
      <c r="BQ110" s="195">
        <v>-1837690.47</v>
      </c>
      <c r="BR110" s="195">
        <v>261876.34645608068</v>
      </c>
      <c r="BS110" s="195">
        <v>2077689</v>
      </c>
      <c r="BT110" s="195">
        <v>680804</v>
      </c>
      <c r="BU110" s="195">
        <v>1686262.0985350716</v>
      </c>
      <c r="BV110" s="195">
        <v>83240.06106929644</v>
      </c>
      <c r="BW110" s="195">
        <v>147392.0110943074</v>
      </c>
      <c r="BX110" s="195">
        <v>733409.5022579217</v>
      </c>
      <c r="BY110" s="195">
        <v>1300647.7488145032</v>
      </c>
      <c r="BZ110" s="195">
        <v>1980529.4052533626</v>
      </c>
      <c r="CA110" s="195">
        <v>582317.8350698262</v>
      </c>
      <c r="CB110" s="195">
        <v>1935.09</v>
      </c>
      <c r="CC110" s="195">
        <v>7905.22807848356</v>
      </c>
      <c r="CD110" s="195">
        <v>9430062.326628853</v>
      </c>
      <c r="CE110" s="195">
        <v>6169580.970974688</v>
      </c>
      <c r="CF110" s="195">
        <v>0</v>
      </c>
      <c r="CG110" s="229">
        <v>17668242.888164</v>
      </c>
      <c r="CH110" s="195">
        <v>-2689849</v>
      </c>
      <c r="CI110" s="195">
        <v>379058.86319999996</v>
      </c>
      <c r="CJ110" s="195">
        <v>60757056.4297329</v>
      </c>
      <c r="CL110" s="195">
        <v>21734</v>
      </c>
    </row>
    <row r="111" spans="1:90" ht="9.75">
      <c r="A111" s="195">
        <v>304</v>
      </c>
      <c r="B111" s="195" t="s">
        <v>115</v>
      </c>
      <c r="C111" s="195">
        <v>908</v>
      </c>
      <c r="D111" s="195">
        <v>3058336.2</v>
      </c>
      <c r="E111" s="195">
        <v>1185766.242070826</v>
      </c>
      <c r="F111" s="195">
        <v>619162.1857849837</v>
      </c>
      <c r="G111" s="195">
        <v>4863264.627855809</v>
      </c>
      <c r="H111" s="195">
        <v>3599.08</v>
      </c>
      <c r="I111" s="195">
        <v>3267964.64</v>
      </c>
      <c r="J111" s="195">
        <v>1595299.9878558093</v>
      </c>
      <c r="K111" s="195">
        <v>123305.13631684508</v>
      </c>
      <c r="L111" s="195">
        <v>278057.3805505746</v>
      </c>
      <c r="M111" s="195">
        <v>0</v>
      </c>
      <c r="N111" s="195">
        <v>1996662.504723229</v>
      </c>
      <c r="O111" s="195">
        <v>465156.57422545436</v>
      </c>
      <c r="P111" s="195">
        <v>2461819.078948683</v>
      </c>
      <c r="Q111" s="195">
        <v>29</v>
      </c>
      <c r="R111" s="195">
        <v>7</v>
      </c>
      <c r="S111" s="195">
        <v>34</v>
      </c>
      <c r="T111" s="195">
        <v>10</v>
      </c>
      <c r="U111" s="195">
        <v>25</v>
      </c>
      <c r="V111" s="195">
        <v>461</v>
      </c>
      <c r="W111" s="195">
        <v>211</v>
      </c>
      <c r="X111" s="195">
        <v>85</v>
      </c>
      <c r="Y111" s="195">
        <v>46</v>
      </c>
      <c r="Z111" s="195">
        <v>10</v>
      </c>
      <c r="AA111" s="195">
        <v>0</v>
      </c>
      <c r="AB111" s="195">
        <v>872</v>
      </c>
      <c r="AC111" s="195">
        <v>26</v>
      </c>
      <c r="AD111" s="195">
        <v>342</v>
      </c>
      <c r="AE111" s="195">
        <v>1.1311182543786493</v>
      </c>
      <c r="AF111" s="195">
        <v>1185766.242070826</v>
      </c>
      <c r="AG111" s="195">
        <v>39805808.92681008</v>
      </c>
      <c r="AH111" s="195">
        <v>11776131.34738885</v>
      </c>
      <c r="AI111" s="195">
        <v>3433869.1309277993</v>
      </c>
      <c r="AJ111" s="195">
        <v>40</v>
      </c>
      <c r="AK111" s="195">
        <v>366</v>
      </c>
      <c r="AL111" s="195">
        <v>0.823109233447065</v>
      </c>
      <c r="AM111" s="195">
        <v>26</v>
      </c>
      <c r="AN111" s="195">
        <v>0.028634361233480177</v>
      </c>
      <c r="AO111" s="195">
        <v>0.02466610726522621</v>
      </c>
      <c r="AP111" s="195">
        <v>0</v>
      </c>
      <c r="AQ111" s="195">
        <v>10</v>
      </c>
      <c r="AR111" s="195">
        <v>0</v>
      </c>
      <c r="AS111" s="195">
        <v>1</v>
      </c>
      <c r="AT111" s="195">
        <v>0</v>
      </c>
      <c r="AU111" s="195">
        <v>165.8</v>
      </c>
      <c r="AV111" s="195">
        <v>5.476477683956574</v>
      </c>
      <c r="AW111" s="195">
        <v>3.3058826128446</v>
      </c>
      <c r="AX111" s="195">
        <v>39</v>
      </c>
      <c r="AY111" s="195">
        <v>204</v>
      </c>
      <c r="AZ111" s="195">
        <v>0.19117647058823528</v>
      </c>
      <c r="BA111" s="195">
        <v>0.12638201956471978</v>
      </c>
      <c r="BB111" s="195">
        <v>0.513933</v>
      </c>
      <c r="BC111" s="195">
        <v>268</v>
      </c>
      <c r="BD111" s="195">
        <v>307</v>
      </c>
      <c r="BE111" s="195">
        <v>0.8729641693811075</v>
      </c>
      <c r="BF111" s="195">
        <v>0.45842782852897723</v>
      </c>
      <c r="BG111" s="195">
        <v>0</v>
      </c>
      <c r="BH111" s="195">
        <v>0</v>
      </c>
      <c r="BI111" s="195">
        <v>0</v>
      </c>
      <c r="BJ111" s="195">
        <v>-217.92</v>
      </c>
      <c r="BK111" s="195">
        <v>-3722.7999999999997</v>
      </c>
      <c r="BL111" s="195">
        <v>-254.24000000000004</v>
      </c>
      <c r="BM111" s="195">
        <v>-1298.44</v>
      </c>
      <c r="BN111" s="195">
        <v>-36.32</v>
      </c>
      <c r="BO111" s="195">
        <v>14097</v>
      </c>
      <c r="BP111" s="195">
        <v>-57359.22504882944</v>
      </c>
      <c r="BQ111" s="195">
        <v>-77606.76</v>
      </c>
      <c r="BR111" s="195">
        <v>44742.655345892534</v>
      </c>
      <c r="BS111" s="195">
        <v>85842</v>
      </c>
      <c r="BT111" s="195">
        <v>32620</v>
      </c>
      <c r="BU111" s="195">
        <v>75487.32994316822</v>
      </c>
      <c r="BV111" s="195">
        <v>4273.189155356878</v>
      </c>
      <c r="BW111" s="195">
        <v>8143.4788131842</v>
      </c>
      <c r="BX111" s="195">
        <v>29434.574132182515</v>
      </c>
      <c r="BY111" s="195">
        <v>45615.810298082986</v>
      </c>
      <c r="BZ111" s="195">
        <v>79648.67830292518</v>
      </c>
      <c r="CA111" s="195">
        <v>28605.933380118007</v>
      </c>
      <c r="CB111" s="195">
        <v>81.72</v>
      </c>
      <c r="CC111" s="195">
        <v>-4288.403771506481</v>
      </c>
      <c r="CD111" s="195">
        <v>444303.965599404</v>
      </c>
      <c r="CE111" s="195">
        <v>278057.3805505746</v>
      </c>
      <c r="CF111" s="195">
        <v>0</v>
      </c>
      <c r="CG111" s="229">
        <v>465156.57422545436</v>
      </c>
      <c r="CH111" s="195">
        <v>-158700</v>
      </c>
      <c r="CI111" s="195">
        <v>-83352.576</v>
      </c>
      <c r="CJ111" s="195">
        <v>2303119.078948683</v>
      </c>
      <c r="CL111" s="195">
        <v>895</v>
      </c>
    </row>
    <row r="112" spans="1:90" ht="9.75">
      <c r="A112" s="195">
        <v>305</v>
      </c>
      <c r="B112" s="195" t="s">
        <v>116</v>
      </c>
      <c r="C112" s="195">
        <v>15533</v>
      </c>
      <c r="D112" s="195">
        <v>53877400.17</v>
      </c>
      <c r="E112" s="195">
        <v>25798316.87433439</v>
      </c>
      <c r="F112" s="195">
        <v>5562550.590201555</v>
      </c>
      <c r="G112" s="195">
        <v>85238267.63453595</v>
      </c>
      <c r="H112" s="195">
        <v>3599.08</v>
      </c>
      <c r="I112" s="195">
        <v>55904509.64</v>
      </c>
      <c r="J112" s="195">
        <v>29333757.994535953</v>
      </c>
      <c r="K112" s="195">
        <v>3068018.68654329</v>
      </c>
      <c r="L112" s="195">
        <v>3364701.661312876</v>
      </c>
      <c r="M112" s="195">
        <v>0</v>
      </c>
      <c r="N112" s="195">
        <v>35766478.34239212</v>
      </c>
      <c r="O112" s="195">
        <v>10694678.383064002</v>
      </c>
      <c r="P112" s="195">
        <v>46461156.72545612</v>
      </c>
      <c r="Q112" s="195">
        <v>897</v>
      </c>
      <c r="R112" s="195">
        <v>156</v>
      </c>
      <c r="S112" s="195">
        <v>1019</v>
      </c>
      <c r="T112" s="195">
        <v>499</v>
      </c>
      <c r="U112" s="195">
        <v>556</v>
      </c>
      <c r="V112" s="195">
        <v>8639</v>
      </c>
      <c r="W112" s="195">
        <v>1995</v>
      </c>
      <c r="X112" s="195">
        <v>1341</v>
      </c>
      <c r="Y112" s="195">
        <v>431</v>
      </c>
      <c r="Z112" s="195">
        <v>32</v>
      </c>
      <c r="AA112" s="195">
        <v>5</v>
      </c>
      <c r="AB112" s="195">
        <v>15234</v>
      </c>
      <c r="AC112" s="195">
        <v>262</v>
      </c>
      <c r="AD112" s="195">
        <v>3767</v>
      </c>
      <c r="AE112" s="195">
        <v>1.4385693670135595</v>
      </c>
      <c r="AF112" s="195">
        <v>25798316.87433439</v>
      </c>
      <c r="AG112" s="195">
        <v>1436356.2801734582</v>
      </c>
      <c r="AH112" s="195">
        <v>361631.31033143424</v>
      </c>
      <c r="AI112" s="195">
        <v>98110.54659793711</v>
      </c>
      <c r="AJ112" s="195">
        <v>939</v>
      </c>
      <c r="AK112" s="195">
        <v>6935</v>
      </c>
      <c r="AL112" s="195">
        <v>1.0197593464155972</v>
      </c>
      <c r="AM112" s="195">
        <v>262</v>
      </c>
      <c r="AN112" s="195">
        <v>0.016867314749243547</v>
      </c>
      <c r="AO112" s="195">
        <v>0.012899060780989579</v>
      </c>
      <c r="AP112" s="195">
        <v>0</v>
      </c>
      <c r="AQ112" s="195">
        <v>32</v>
      </c>
      <c r="AR112" s="195">
        <v>5</v>
      </c>
      <c r="AS112" s="195">
        <v>0</v>
      </c>
      <c r="AT112" s="195">
        <v>0</v>
      </c>
      <c r="AU112" s="195">
        <v>4978</v>
      </c>
      <c r="AV112" s="195">
        <v>3.120329449578144</v>
      </c>
      <c r="AW112" s="195">
        <v>5.802141295519667</v>
      </c>
      <c r="AX112" s="195">
        <v>447</v>
      </c>
      <c r="AY112" s="195">
        <v>4379</v>
      </c>
      <c r="AZ112" s="195">
        <v>0.10207810002283627</v>
      </c>
      <c r="BA112" s="195">
        <v>0.03728364899932078</v>
      </c>
      <c r="BB112" s="195">
        <v>0.769082</v>
      </c>
      <c r="BC112" s="195">
        <v>5835</v>
      </c>
      <c r="BD112" s="195">
        <v>5776</v>
      </c>
      <c r="BE112" s="195">
        <v>1.0102146814404431</v>
      </c>
      <c r="BF112" s="195">
        <v>0.5956783405883128</v>
      </c>
      <c r="BG112" s="195">
        <v>0</v>
      </c>
      <c r="BH112" s="195">
        <v>5</v>
      </c>
      <c r="BI112" s="195">
        <v>0</v>
      </c>
      <c r="BJ112" s="195">
        <v>-3727.92</v>
      </c>
      <c r="BK112" s="195">
        <v>-63685.299999999996</v>
      </c>
      <c r="BL112" s="195">
        <v>-4349.240000000001</v>
      </c>
      <c r="BM112" s="195">
        <v>-22212.19</v>
      </c>
      <c r="BN112" s="195">
        <v>-621.32</v>
      </c>
      <c r="BO112" s="195">
        <v>250403</v>
      </c>
      <c r="BP112" s="195">
        <v>-529657.5516728067</v>
      </c>
      <c r="BQ112" s="195">
        <v>-1327605.51</v>
      </c>
      <c r="BR112" s="195">
        <v>-579082.7256268188</v>
      </c>
      <c r="BS112" s="195">
        <v>1313963</v>
      </c>
      <c r="BT112" s="195">
        <v>435634</v>
      </c>
      <c r="BU112" s="195">
        <v>1098414.486511707</v>
      </c>
      <c r="BV112" s="195">
        <v>52714.551751714826</v>
      </c>
      <c r="BW112" s="195">
        <v>141116.00218029704</v>
      </c>
      <c r="BX112" s="195">
        <v>546955.3250817208</v>
      </c>
      <c r="BY112" s="195">
        <v>838660.793254376</v>
      </c>
      <c r="BZ112" s="195">
        <v>1266459.4287688755</v>
      </c>
      <c r="CA112" s="195">
        <v>388094.8259751491</v>
      </c>
      <c r="CB112" s="195">
        <v>1397.97</v>
      </c>
      <c r="CC112" s="195">
        <v>2345.9150886613643</v>
      </c>
      <c r="CD112" s="195">
        <v>5757076.572985683</v>
      </c>
      <c r="CE112" s="195">
        <v>3364701.661312876</v>
      </c>
      <c r="CF112" s="195">
        <v>0</v>
      </c>
      <c r="CG112" s="229">
        <v>10694678.383064002</v>
      </c>
      <c r="CH112" s="195">
        <v>-1522175</v>
      </c>
      <c r="CI112" s="195">
        <v>625.1443199999921</v>
      </c>
      <c r="CJ112" s="195">
        <v>44938981.72545612</v>
      </c>
      <c r="CL112" s="195">
        <v>15688</v>
      </c>
    </row>
    <row r="113" spans="1:90" ht="9.75">
      <c r="A113" s="195">
        <v>312</v>
      </c>
      <c r="B113" s="195" t="s">
        <v>117</v>
      </c>
      <c r="C113" s="195">
        <v>1375</v>
      </c>
      <c r="D113" s="195">
        <v>5019097.74</v>
      </c>
      <c r="E113" s="195">
        <v>2018516.5243391558</v>
      </c>
      <c r="F113" s="195">
        <v>545502.6797543572</v>
      </c>
      <c r="G113" s="195">
        <v>7583116.944093513</v>
      </c>
      <c r="H113" s="195">
        <v>3599.08</v>
      </c>
      <c r="I113" s="195">
        <v>4948735</v>
      </c>
      <c r="J113" s="195">
        <v>2634381.9440935133</v>
      </c>
      <c r="K113" s="195">
        <v>294186.20827770553</v>
      </c>
      <c r="L113" s="195">
        <v>430559.3283334998</v>
      </c>
      <c r="M113" s="195">
        <v>0</v>
      </c>
      <c r="N113" s="195">
        <v>3359127.4807047187</v>
      </c>
      <c r="O113" s="195">
        <v>1121051.4018068293</v>
      </c>
      <c r="P113" s="195">
        <v>4480178.882511548</v>
      </c>
      <c r="Q113" s="195">
        <v>94</v>
      </c>
      <c r="R113" s="195">
        <v>22</v>
      </c>
      <c r="S113" s="195">
        <v>74</v>
      </c>
      <c r="T113" s="195">
        <v>47</v>
      </c>
      <c r="U113" s="195">
        <v>42</v>
      </c>
      <c r="V113" s="195">
        <v>685</v>
      </c>
      <c r="W113" s="195">
        <v>232</v>
      </c>
      <c r="X113" s="195">
        <v>140</v>
      </c>
      <c r="Y113" s="195">
        <v>39</v>
      </c>
      <c r="Z113" s="195">
        <v>1</v>
      </c>
      <c r="AA113" s="195">
        <v>0</v>
      </c>
      <c r="AB113" s="195">
        <v>1356</v>
      </c>
      <c r="AC113" s="195">
        <v>18</v>
      </c>
      <c r="AD113" s="195">
        <v>411</v>
      </c>
      <c r="AE113" s="195">
        <v>1.2715234924178707</v>
      </c>
      <c r="AF113" s="195">
        <v>2018516.5243391558</v>
      </c>
      <c r="AG113" s="195">
        <v>15301783.560994953</v>
      </c>
      <c r="AH113" s="195">
        <v>3498498.958385328</v>
      </c>
      <c r="AI113" s="195">
        <v>1311113.6681724323</v>
      </c>
      <c r="AJ113" s="195">
        <v>82</v>
      </c>
      <c r="AK113" s="195">
        <v>575</v>
      </c>
      <c r="AL113" s="195">
        <v>1.0740501875744919</v>
      </c>
      <c r="AM113" s="195">
        <v>18</v>
      </c>
      <c r="AN113" s="195">
        <v>0.01309090909090909</v>
      </c>
      <c r="AO113" s="195">
        <v>0.009122655122655123</v>
      </c>
      <c r="AP113" s="195">
        <v>0</v>
      </c>
      <c r="AQ113" s="195">
        <v>1</v>
      </c>
      <c r="AR113" s="195">
        <v>0</v>
      </c>
      <c r="AS113" s="195">
        <v>0</v>
      </c>
      <c r="AT113" s="195">
        <v>0</v>
      </c>
      <c r="AU113" s="195">
        <v>448.22</v>
      </c>
      <c r="AV113" s="195">
        <v>3.0676899736736423</v>
      </c>
      <c r="AW113" s="195">
        <v>5.901702098449916</v>
      </c>
      <c r="AX113" s="195">
        <v>64</v>
      </c>
      <c r="AY113" s="195">
        <v>327</v>
      </c>
      <c r="AZ113" s="195">
        <v>0.19571865443425077</v>
      </c>
      <c r="BA113" s="195">
        <v>0.1309242034107353</v>
      </c>
      <c r="BB113" s="195">
        <v>0.835116</v>
      </c>
      <c r="BC113" s="195">
        <v>476</v>
      </c>
      <c r="BD113" s="195">
        <v>452</v>
      </c>
      <c r="BE113" s="195">
        <v>1.0530973451327434</v>
      </c>
      <c r="BF113" s="195">
        <v>0.6385610042806131</v>
      </c>
      <c r="BG113" s="195">
        <v>0</v>
      </c>
      <c r="BH113" s="195">
        <v>0</v>
      </c>
      <c r="BI113" s="195">
        <v>0</v>
      </c>
      <c r="BJ113" s="195">
        <v>-330</v>
      </c>
      <c r="BK113" s="195">
        <v>-5637.499999999999</v>
      </c>
      <c r="BL113" s="195">
        <v>-385.00000000000006</v>
      </c>
      <c r="BM113" s="195">
        <v>-1966.25</v>
      </c>
      <c r="BN113" s="195">
        <v>-55</v>
      </c>
      <c r="BO113" s="195">
        <v>11212</v>
      </c>
      <c r="BP113" s="195">
        <v>-24489.055294420526</v>
      </c>
      <c r="BQ113" s="195">
        <v>-117521.25</v>
      </c>
      <c r="BR113" s="195">
        <v>-17635.270867861807</v>
      </c>
      <c r="BS113" s="195">
        <v>144901</v>
      </c>
      <c r="BT113" s="195">
        <v>45985</v>
      </c>
      <c r="BU113" s="195">
        <v>129179.66506163221</v>
      </c>
      <c r="BV113" s="195">
        <v>6978.775756307908</v>
      </c>
      <c r="BW113" s="195">
        <v>17248.587342765153</v>
      </c>
      <c r="BX113" s="195">
        <v>61124.31556323072</v>
      </c>
      <c r="BY113" s="195">
        <v>69743.67295566997</v>
      </c>
      <c r="BZ113" s="195">
        <v>130961.70997997127</v>
      </c>
      <c r="CA113" s="195">
        <v>33993.843416983786</v>
      </c>
      <c r="CB113" s="195">
        <v>123.75</v>
      </c>
      <c r="CC113" s="195">
        <v>-13878.66558077902</v>
      </c>
      <c r="CD113" s="195">
        <v>619938.3836279203</v>
      </c>
      <c r="CE113" s="195">
        <v>430559.3283334998</v>
      </c>
      <c r="CF113" s="195">
        <v>0</v>
      </c>
      <c r="CG113" s="229">
        <v>1121051.4018068293</v>
      </c>
      <c r="CH113" s="195">
        <v>-330798</v>
      </c>
      <c r="CI113" s="195">
        <v>0</v>
      </c>
      <c r="CJ113" s="195">
        <v>4149380.8825115478</v>
      </c>
      <c r="CL113" s="195">
        <v>1379</v>
      </c>
    </row>
    <row r="114" spans="1:90" ht="9.75">
      <c r="A114" s="195">
        <v>316</v>
      </c>
      <c r="B114" s="195" t="s">
        <v>118</v>
      </c>
      <c r="C114" s="195">
        <v>4540</v>
      </c>
      <c r="D114" s="195">
        <v>15337815.74</v>
      </c>
      <c r="E114" s="195">
        <v>5154066.945710442</v>
      </c>
      <c r="F114" s="195">
        <v>1107691.9938420968</v>
      </c>
      <c r="G114" s="195">
        <v>21599574.679552536</v>
      </c>
      <c r="H114" s="195">
        <v>3599.08</v>
      </c>
      <c r="I114" s="195">
        <v>16339823.2</v>
      </c>
      <c r="J114" s="195">
        <v>5259751.479552537</v>
      </c>
      <c r="K114" s="195">
        <v>151516.83926024212</v>
      </c>
      <c r="L114" s="195">
        <v>999344.747391139</v>
      </c>
      <c r="M114" s="195">
        <v>0</v>
      </c>
      <c r="N114" s="195">
        <v>6410613.066203918</v>
      </c>
      <c r="O114" s="195">
        <v>2493190.128459771</v>
      </c>
      <c r="P114" s="195">
        <v>8903803.194663689</v>
      </c>
      <c r="Q114" s="195">
        <v>234</v>
      </c>
      <c r="R114" s="195">
        <v>47</v>
      </c>
      <c r="S114" s="195">
        <v>292</v>
      </c>
      <c r="T114" s="195">
        <v>159</v>
      </c>
      <c r="U114" s="195">
        <v>146</v>
      </c>
      <c r="V114" s="195">
        <v>2543</v>
      </c>
      <c r="W114" s="195">
        <v>677</v>
      </c>
      <c r="X114" s="195">
        <v>318</v>
      </c>
      <c r="Y114" s="195">
        <v>124</v>
      </c>
      <c r="Z114" s="195">
        <v>19</v>
      </c>
      <c r="AA114" s="195">
        <v>1</v>
      </c>
      <c r="AB114" s="195">
        <v>4356</v>
      </c>
      <c r="AC114" s="195">
        <v>164</v>
      </c>
      <c r="AD114" s="195">
        <v>1119</v>
      </c>
      <c r="AE114" s="195">
        <v>0.9833066585537814</v>
      </c>
      <c r="AF114" s="195">
        <v>5154066.945710442</v>
      </c>
      <c r="AG114" s="195">
        <v>2626601.8290819735</v>
      </c>
      <c r="AH114" s="195">
        <v>694431.7408660182</v>
      </c>
      <c r="AI114" s="195">
        <v>196221.09319587421</v>
      </c>
      <c r="AJ114" s="195">
        <v>263</v>
      </c>
      <c r="AK114" s="195">
        <v>2163</v>
      </c>
      <c r="AL114" s="195">
        <v>0.9157518330229726</v>
      </c>
      <c r="AM114" s="195">
        <v>164</v>
      </c>
      <c r="AN114" s="195">
        <v>0.03612334801762115</v>
      </c>
      <c r="AO114" s="195">
        <v>0.03215509404936718</v>
      </c>
      <c r="AP114" s="195">
        <v>0</v>
      </c>
      <c r="AQ114" s="195">
        <v>19</v>
      </c>
      <c r="AR114" s="195">
        <v>1</v>
      </c>
      <c r="AS114" s="195">
        <v>0</v>
      </c>
      <c r="AT114" s="195">
        <v>0</v>
      </c>
      <c r="AU114" s="195">
        <v>256.48</v>
      </c>
      <c r="AV114" s="195">
        <v>17.70118527760449</v>
      </c>
      <c r="AW114" s="195">
        <v>1.0227898341886406</v>
      </c>
      <c r="AX114" s="195">
        <v>303</v>
      </c>
      <c r="AY114" s="195">
        <v>1414</v>
      </c>
      <c r="AZ114" s="195">
        <v>0.21428571428571427</v>
      </c>
      <c r="BA114" s="195">
        <v>0.1494912632621988</v>
      </c>
      <c r="BB114" s="195">
        <v>0</v>
      </c>
      <c r="BC114" s="195">
        <v>1732</v>
      </c>
      <c r="BD114" s="195">
        <v>1836</v>
      </c>
      <c r="BE114" s="195">
        <v>0.9433551198257081</v>
      </c>
      <c r="BF114" s="195">
        <v>0.5288187789735778</v>
      </c>
      <c r="BG114" s="195">
        <v>0</v>
      </c>
      <c r="BH114" s="195">
        <v>1</v>
      </c>
      <c r="BI114" s="195">
        <v>0</v>
      </c>
      <c r="BJ114" s="195">
        <v>-1089.6</v>
      </c>
      <c r="BK114" s="195">
        <v>-18614</v>
      </c>
      <c r="BL114" s="195">
        <v>-1271.2</v>
      </c>
      <c r="BM114" s="195">
        <v>-6492.2</v>
      </c>
      <c r="BN114" s="195">
        <v>-181.6</v>
      </c>
      <c r="BO114" s="195">
        <v>7835</v>
      </c>
      <c r="BP114" s="195">
        <v>-227607.23216053523</v>
      </c>
      <c r="BQ114" s="195">
        <v>-388033.8</v>
      </c>
      <c r="BR114" s="195">
        <v>-35237.641212861985</v>
      </c>
      <c r="BS114" s="195">
        <v>389680</v>
      </c>
      <c r="BT114" s="195">
        <v>123884</v>
      </c>
      <c r="BU114" s="195">
        <v>273763.615764534</v>
      </c>
      <c r="BV114" s="195">
        <v>13590.197081574734</v>
      </c>
      <c r="BW114" s="195">
        <v>61909.680832856684</v>
      </c>
      <c r="BX114" s="195">
        <v>128987.01462709896</v>
      </c>
      <c r="BY114" s="195">
        <v>247071.45361683314</v>
      </c>
      <c r="BZ114" s="195">
        <v>415674.0463340416</v>
      </c>
      <c r="CA114" s="195">
        <v>112439.5435973581</v>
      </c>
      <c r="CB114" s="195">
        <v>408.59999999999997</v>
      </c>
      <c r="CC114" s="195">
        <v>31383.268910239327</v>
      </c>
      <c r="CD114" s="195">
        <v>1771388.7795516744</v>
      </c>
      <c r="CE114" s="195">
        <v>999344.747391139</v>
      </c>
      <c r="CF114" s="195">
        <v>0</v>
      </c>
      <c r="CG114" s="229">
        <v>2493190.128459771</v>
      </c>
      <c r="CH114" s="195">
        <v>-1044190</v>
      </c>
      <c r="CI114" s="195">
        <v>-242386.68623999998</v>
      </c>
      <c r="CJ114" s="195">
        <v>7859613.194663689</v>
      </c>
      <c r="CL114" s="195">
        <v>4604</v>
      </c>
    </row>
    <row r="115" spans="1:90" ht="9.75">
      <c r="A115" s="195">
        <v>317</v>
      </c>
      <c r="B115" s="195" t="s">
        <v>119</v>
      </c>
      <c r="C115" s="195">
        <v>2655</v>
      </c>
      <c r="D115" s="195">
        <v>10390764.360000001</v>
      </c>
      <c r="E115" s="195">
        <v>5087195.378776027</v>
      </c>
      <c r="F115" s="195">
        <v>823716.3297866933</v>
      </c>
      <c r="G115" s="195">
        <v>16301676.068562722</v>
      </c>
      <c r="H115" s="195">
        <v>3599.08</v>
      </c>
      <c r="I115" s="195">
        <v>9555557.4</v>
      </c>
      <c r="J115" s="195">
        <v>6746118.668562721</v>
      </c>
      <c r="K115" s="195">
        <v>587926.3874041402</v>
      </c>
      <c r="L115" s="195">
        <v>1049424.1230088621</v>
      </c>
      <c r="M115" s="195">
        <v>0</v>
      </c>
      <c r="N115" s="195">
        <v>8383469.178975724</v>
      </c>
      <c r="O115" s="195">
        <v>3120507.8906232566</v>
      </c>
      <c r="P115" s="195">
        <v>11503977.06959898</v>
      </c>
      <c r="Q115" s="195">
        <v>176</v>
      </c>
      <c r="R115" s="195">
        <v>42</v>
      </c>
      <c r="S115" s="195">
        <v>206</v>
      </c>
      <c r="T115" s="195">
        <v>123</v>
      </c>
      <c r="U115" s="195">
        <v>98</v>
      </c>
      <c r="V115" s="195">
        <v>1329</v>
      </c>
      <c r="W115" s="195">
        <v>349</v>
      </c>
      <c r="X115" s="195">
        <v>251</v>
      </c>
      <c r="Y115" s="195">
        <v>81</v>
      </c>
      <c r="Z115" s="195">
        <v>2</v>
      </c>
      <c r="AA115" s="195">
        <v>0</v>
      </c>
      <c r="AB115" s="195">
        <v>2628</v>
      </c>
      <c r="AC115" s="195">
        <v>25</v>
      </c>
      <c r="AD115" s="195">
        <v>681</v>
      </c>
      <c r="AE115" s="195">
        <v>1.6596200375473478</v>
      </c>
      <c r="AF115" s="195">
        <v>5087195.378776027</v>
      </c>
      <c r="AG115" s="195">
        <v>6352128.216172168</v>
      </c>
      <c r="AH115" s="195">
        <v>1489997.981542977</v>
      </c>
      <c r="AI115" s="195">
        <v>704612.1073851848</v>
      </c>
      <c r="AJ115" s="195">
        <v>133</v>
      </c>
      <c r="AK115" s="195">
        <v>1091</v>
      </c>
      <c r="AL115" s="195">
        <v>0.918132705447668</v>
      </c>
      <c r="AM115" s="195">
        <v>25</v>
      </c>
      <c r="AN115" s="195">
        <v>0.009416195856873822</v>
      </c>
      <c r="AO115" s="195">
        <v>0.005447941888619854</v>
      </c>
      <c r="AP115" s="195">
        <v>0</v>
      </c>
      <c r="AQ115" s="195">
        <v>2</v>
      </c>
      <c r="AR115" s="195">
        <v>0</v>
      </c>
      <c r="AS115" s="195">
        <v>0</v>
      </c>
      <c r="AT115" s="195">
        <v>0</v>
      </c>
      <c r="AU115" s="195">
        <v>695.95</v>
      </c>
      <c r="AV115" s="195">
        <v>3.814929233421941</v>
      </c>
      <c r="AW115" s="195">
        <v>4.745721675886481</v>
      </c>
      <c r="AX115" s="195">
        <v>100</v>
      </c>
      <c r="AY115" s="195">
        <v>690</v>
      </c>
      <c r="AZ115" s="195">
        <v>0.14492753623188406</v>
      </c>
      <c r="BA115" s="195">
        <v>0.08013308520836858</v>
      </c>
      <c r="BB115" s="195">
        <v>0.922233</v>
      </c>
      <c r="BC115" s="195">
        <v>798</v>
      </c>
      <c r="BD115" s="195">
        <v>902</v>
      </c>
      <c r="BE115" s="195">
        <v>0.88470066518847</v>
      </c>
      <c r="BF115" s="195">
        <v>0.4701643243363397</v>
      </c>
      <c r="BG115" s="195">
        <v>0</v>
      </c>
      <c r="BH115" s="195">
        <v>0</v>
      </c>
      <c r="BI115" s="195">
        <v>0</v>
      </c>
      <c r="BJ115" s="195">
        <v>-637.1999999999999</v>
      </c>
      <c r="BK115" s="195">
        <v>-10885.499999999998</v>
      </c>
      <c r="BL115" s="195">
        <v>-743.4000000000001</v>
      </c>
      <c r="BM115" s="195">
        <v>-3796.6499999999996</v>
      </c>
      <c r="BN115" s="195">
        <v>-106.2</v>
      </c>
      <c r="BO115" s="195">
        <v>60418</v>
      </c>
      <c r="BP115" s="195">
        <v>-40317.75533051065</v>
      </c>
      <c r="BQ115" s="195">
        <v>-226922.85</v>
      </c>
      <c r="BR115" s="195">
        <v>49000.51558020711</v>
      </c>
      <c r="BS115" s="195">
        <v>296680</v>
      </c>
      <c r="BT115" s="195">
        <v>93301</v>
      </c>
      <c r="BU115" s="195">
        <v>241156.9708270324</v>
      </c>
      <c r="BV115" s="195">
        <v>12942.928733045273</v>
      </c>
      <c r="BW115" s="195">
        <v>34878.62628951513</v>
      </c>
      <c r="BX115" s="195">
        <v>119431.05590188224</v>
      </c>
      <c r="BY115" s="195">
        <v>172131.00315916064</v>
      </c>
      <c r="BZ115" s="195">
        <v>235013.8605017155</v>
      </c>
      <c r="CA115" s="195">
        <v>78449.33164571795</v>
      </c>
      <c r="CB115" s="195">
        <v>238.95</v>
      </c>
      <c r="CC115" s="195">
        <v>14487.235701096903</v>
      </c>
      <c r="CD115" s="195">
        <v>1408129.478339373</v>
      </c>
      <c r="CE115" s="195">
        <v>1049424.1230088621</v>
      </c>
      <c r="CF115" s="195">
        <v>0</v>
      </c>
      <c r="CG115" s="229">
        <v>3120507.8906232566</v>
      </c>
      <c r="CH115" s="195">
        <v>-90286</v>
      </c>
      <c r="CI115" s="195">
        <v>74235.888</v>
      </c>
      <c r="CJ115" s="195">
        <v>11413691.06959898</v>
      </c>
      <c r="CL115" s="195">
        <v>2658</v>
      </c>
    </row>
    <row r="116" spans="1:90" ht="9.75">
      <c r="A116" s="195">
        <v>398</v>
      </c>
      <c r="B116" s="195" t="s">
        <v>120</v>
      </c>
      <c r="C116" s="195">
        <v>119452</v>
      </c>
      <c r="D116" s="195">
        <v>391005520.85</v>
      </c>
      <c r="E116" s="195">
        <v>146697591.9109749</v>
      </c>
      <c r="F116" s="195">
        <v>32318666.323538292</v>
      </c>
      <c r="G116" s="195">
        <v>570021779.0845132</v>
      </c>
      <c r="H116" s="195">
        <v>3599.08</v>
      </c>
      <c r="I116" s="195">
        <v>429917304.15999997</v>
      </c>
      <c r="J116" s="195">
        <v>140104474.92451322</v>
      </c>
      <c r="K116" s="195">
        <v>5021625.563974705</v>
      </c>
      <c r="L116" s="195">
        <v>19196465.470266994</v>
      </c>
      <c r="M116" s="195">
        <v>0</v>
      </c>
      <c r="N116" s="195">
        <v>164322565.95875493</v>
      </c>
      <c r="O116" s="195">
        <v>31118995.352521464</v>
      </c>
      <c r="P116" s="195">
        <v>195441561.31127638</v>
      </c>
      <c r="Q116" s="195">
        <v>6891</v>
      </c>
      <c r="R116" s="195">
        <v>1261</v>
      </c>
      <c r="S116" s="195">
        <v>7239</v>
      </c>
      <c r="T116" s="195">
        <v>3457</v>
      </c>
      <c r="U116" s="195">
        <v>3844</v>
      </c>
      <c r="V116" s="195">
        <v>69453</v>
      </c>
      <c r="W116" s="195">
        <v>15884</v>
      </c>
      <c r="X116" s="195">
        <v>8442</v>
      </c>
      <c r="Y116" s="195">
        <v>2981</v>
      </c>
      <c r="Z116" s="195">
        <v>420</v>
      </c>
      <c r="AA116" s="195">
        <v>14</v>
      </c>
      <c r="AB116" s="195">
        <v>111588</v>
      </c>
      <c r="AC116" s="195">
        <v>7430</v>
      </c>
      <c r="AD116" s="195">
        <v>27307</v>
      </c>
      <c r="AE116" s="195">
        <v>1.0637126813919726</v>
      </c>
      <c r="AF116" s="195">
        <v>146697591.9109749</v>
      </c>
      <c r="AG116" s="195">
        <v>9593726.038241876</v>
      </c>
      <c r="AH116" s="195">
        <v>2012576.546237718</v>
      </c>
      <c r="AI116" s="195">
        <v>1097054.293776933</v>
      </c>
      <c r="AJ116" s="195">
        <v>9641</v>
      </c>
      <c r="AK116" s="195">
        <v>56877</v>
      </c>
      <c r="AL116" s="195">
        <v>1.276626835010951</v>
      </c>
      <c r="AM116" s="195">
        <v>7430</v>
      </c>
      <c r="AN116" s="195">
        <v>0.0622007166058333</v>
      </c>
      <c r="AO116" s="195">
        <v>0.058232462637579335</v>
      </c>
      <c r="AP116" s="195">
        <v>0</v>
      </c>
      <c r="AQ116" s="195">
        <v>420</v>
      </c>
      <c r="AR116" s="195">
        <v>14</v>
      </c>
      <c r="AS116" s="195">
        <v>0</v>
      </c>
      <c r="AT116" s="195">
        <v>0</v>
      </c>
      <c r="AU116" s="195">
        <v>459.47</v>
      </c>
      <c r="AV116" s="195">
        <v>259.9778005092824</v>
      </c>
      <c r="AW116" s="195">
        <v>0.069638993481588</v>
      </c>
      <c r="AX116" s="195">
        <v>6061</v>
      </c>
      <c r="AY116" s="195">
        <v>36537</v>
      </c>
      <c r="AZ116" s="195">
        <v>0.16588663546541862</v>
      </c>
      <c r="BA116" s="195">
        <v>0.10109218444190314</v>
      </c>
      <c r="BB116" s="195">
        <v>0</v>
      </c>
      <c r="BC116" s="195">
        <v>49761</v>
      </c>
      <c r="BD116" s="195">
        <v>46047</v>
      </c>
      <c r="BE116" s="195">
        <v>1.080656720307512</v>
      </c>
      <c r="BF116" s="195">
        <v>0.6661203794553816</v>
      </c>
      <c r="BG116" s="195">
        <v>0</v>
      </c>
      <c r="BH116" s="195">
        <v>14</v>
      </c>
      <c r="BI116" s="195">
        <v>0</v>
      </c>
      <c r="BJ116" s="195">
        <v>-28668.48</v>
      </c>
      <c r="BK116" s="195">
        <v>-489753.19999999995</v>
      </c>
      <c r="BL116" s="195">
        <v>-33446.560000000005</v>
      </c>
      <c r="BM116" s="195">
        <v>-170816.36</v>
      </c>
      <c r="BN116" s="195">
        <v>-4778.08</v>
      </c>
      <c r="BO116" s="195">
        <v>3879229</v>
      </c>
      <c r="BP116" s="195">
        <v>-9395175.100445136</v>
      </c>
      <c r="BQ116" s="195">
        <v>-10209562.44</v>
      </c>
      <c r="BR116" s="195">
        <v>-194497.132058952</v>
      </c>
      <c r="BS116" s="195">
        <v>8053889</v>
      </c>
      <c r="BT116" s="195">
        <v>2744547</v>
      </c>
      <c r="BU116" s="195">
        <v>6470503.743043369</v>
      </c>
      <c r="BV116" s="195">
        <v>262175.4958546273</v>
      </c>
      <c r="BW116" s="195">
        <v>117375.99346749118</v>
      </c>
      <c r="BX116" s="195">
        <v>3024360.3881341554</v>
      </c>
      <c r="BY116" s="195">
        <v>5639445.098830124</v>
      </c>
      <c r="BZ116" s="195">
        <v>8570366.7796735</v>
      </c>
      <c r="CA116" s="195">
        <v>2792435.931143376</v>
      </c>
      <c r="CB116" s="195">
        <v>10750.68</v>
      </c>
      <c r="CC116" s="195">
        <v>1545742.4326244416</v>
      </c>
      <c r="CD116" s="195">
        <v>42916324.41071213</v>
      </c>
      <c r="CE116" s="195">
        <v>19196465.470266994</v>
      </c>
      <c r="CF116" s="195">
        <v>0</v>
      </c>
      <c r="CG116" s="229">
        <v>31118995.352521464</v>
      </c>
      <c r="CH116" s="195">
        <v>-4182298</v>
      </c>
      <c r="CI116" s="195">
        <v>-4764476.222832</v>
      </c>
      <c r="CJ116" s="195">
        <v>191259263.31127638</v>
      </c>
      <c r="CL116" s="195">
        <v>118743</v>
      </c>
    </row>
    <row r="117" spans="1:90" ht="9.75">
      <c r="A117" s="195">
        <v>399</v>
      </c>
      <c r="B117" s="195" t="s">
        <v>121</v>
      </c>
      <c r="C117" s="195">
        <v>8139</v>
      </c>
      <c r="D117" s="195">
        <v>30221034.830000002</v>
      </c>
      <c r="E117" s="195">
        <v>9043443.195972623</v>
      </c>
      <c r="F117" s="195">
        <v>1070234.5990811293</v>
      </c>
      <c r="G117" s="195">
        <v>40334712.625053756</v>
      </c>
      <c r="H117" s="195">
        <v>3599.08</v>
      </c>
      <c r="I117" s="195">
        <v>29292912.12</v>
      </c>
      <c r="J117" s="195">
        <v>11041800.505053755</v>
      </c>
      <c r="K117" s="195">
        <v>63234.49646071778</v>
      </c>
      <c r="L117" s="195">
        <v>1384481.737366456</v>
      </c>
      <c r="M117" s="195">
        <v>0</v>
      </c>
      <c r="N117" s="195">
        <v>12489516.738880929</v>
      </c>
      <c r="O117" s="195">
        <v>3213996.2041451144</v>
      </c>
      <c r="P117" s="195">
        <v>15703512.943026043</v>
      </c>
      <c r="Q117" s="195">
        <v>663</v>
      </c>
      <c r="R117" s="195">
        <v>132</v>
      </c>
      <c r="S117" s="195">
        <v>676</v>
      </c>
      <c r="T117" s="195">
        <v>299</v>
      </c>
      <c r="U117" s="195">
        <v>264</v>
      </c>
      <c r="V117" s="195">
        <v>4395</v>
      </c>
      <c r="W117" s="195">
        <v>994</v>
      </c>
      <c r="X117" s="195">
        <v>493</v>
      </c>
      <c r="Y117" s="195">
        <v>223</v>
      </c>
      <c r="Z117" s="195">
        <v>93</v>
      </c>
      <c r="AA117" s="195">
        <v>0</v>
      </c>
      <c r="AB117" s="195">
        <v>7960</v>
      </c>
      <c r="AC117" s="195">
        <v>86</v>
      </c>
      <c r="AD117" s="195">
        <v>1710</v>
      </c>
      <c r="AE117" s="195">
        <v>0.9624042765524603</v>
      </c>
      <c r="AF117" s="195">
        <v>9043443.195972623</v>
      </c>
      <c r="AG117" s="195">
        <v>175389694.25117722</v>
      </c>
      <c r="AH117" s="195">
        <v>41028757.10315217</v>
      </c>
      <c r="AI117" s="195">
        <v>18578569.869409364</v>
      </c>
      <c r="AJ117" s="195">
        <v>354</v>
      </c>
      <c r="AK117" s="195">
        <v>3802</v>
      </c>
      <c r="AL117" s="195">
        <v>0.7012449021721169</v>
      </c>
      <c r="AM117" s="195">
        <v>86</v>
      </c>
      <c r="AN117" s="195">
        <v>0.010566408649711267</v>
      </c>
      <c r="AO117" s="195">
        <v>0.006598154681457299</v>
      </c>
      <c r="AP117" s="195">
        <v>0</v>
      </c>
      <c r="AQ117" s="195">
        <v>93</v>
      </c>
      <c r="AR117" s="195">
        <v>0</v>
      </c>
      <c r="AS117" s="195">
        <v>0</v>
      </c>
      <c r="AT117" s="195">
        <v>0</v>
      </c>
      <c r="AU117" s="195">
        <v>504.3</v>
      </c>
      <c r="AV117" s="195">
        <v>16.139202855443187</v>
      </c>
      <c r="AW117" s="195">
        <v>1.1217773589677298</v>
      </c>
      <c r="AX117" s="195">
        <v>250</v>
      </c>
      <c r="AY117" s="195">
        <v>2637</v>
      </c>
      <c r="AZ117" s="195">
        <v>0.09480470231323473</v>
      </c>
      <c r="BA117" s="195">
        <v>0.03001025128971925</v>
      </c>
      <c r="BB117" s="195">
        <v>0</v>
      </c>
      <c r="BC117" s="195">
        <v>1821</v>
      </c>
      <c r="BD117" s="195">
        <v>3387</v>
      </c>
      <c r="BE117" s="195">
        <v>0.537643932683791</v>
      </c>
      <c r="BF117" s="195">
        <v>0.12310759183166065</v>
      </c>
      <c r="BG117" s="195">
        <v>0</v>
      </c>
      <c r="BH117" s="195">
        <v>0</v>
      </c>
      <c r="BI117" s="195">
        <v>0</v>
      </c>
      <c r="BJ117" s="195">
        <v>-1953.36</v>
      </c>
      <c r="BK117" s="195">
        <v>-33369.899999999994</v>
      </c>
      <c r="BL117" s="195">
        <v>-2278.92</v>
      </c>
      <c r="BM117" s="195">
        <v>-11638.769999999999</v>
      </c>
      <c r="BN117" s="195">
        <v>-325.56</v>
      </c>
      <c r="BO117" s="195">
        <v>-80765</v>
      </c>
      <c r="BP117" s="195">
        <v>-257897.6715475497</v>
      </c>
      <c r="BQ117" s="195">
        <v>-695640.33</v>
      </c>
      <c r="BR117" s="195">
        <v>-82669.05663659237</v>
      </c>
      <c r="BS117" s="195">
        <v>630442</v>
      </c>
      <c r="BT117" s="195">
        <v>196494</v>
      </c>
      <c r="BU117" s="195">
        <v>488277.6115921374</v>
      </c>
      <c r="BV117" s="195">
        <v>13438.707080138607</v>
      </c>
      <c r="BW117" s="195">
        <v>56865.71957189152</v>
      </c>
      <c r="BX117" s="195">
        <v>183097.91458002324</v>
      </c>
      <c r="BY117" s="195">
        <v>402271.6029004239</v>
      </c>
      <c r="BZ117" s="195">
        <v>650793.6444336704</v>
      </c>
      <c r="CA117" s="195">
        <v>171958.51660430492</v>
      </c>
      <c r="CB117" s="195">
        <v>732.51</v>
      </c>
      <c r="CC117" s="195">
        <v>-12529.881211991415</v>
      </c>
      <c r="CD117" s="195">
        <v>2618408.2889140057</v>
      </c>
      <c r="CE117" s="195">
        <v>1384481.737366456</v>
      </c>
      <c r="CF117" s="195">
        <v>0</v>
      </c>
      <c r="CG117" s="229">
        <v>3213996.2041451144</v>
      </c>
      <c r="CH117" s="195">
        <v>-639936</v>
      </c>
      <c r="CI117" s="195">
        <v>-161964.47424</v>
      </c>
      <c r="CJ117" s="195">
        <v>15063576.943026043</v>
      </c>
      <c r="CL117" s="195">
        <v>8090</v>
      </c>
    </row>
    <row r="118" spans="1:90" ht="9.75">
      <c r="A118" s="195">
        <v>400</v>
      </c>
      <c r="B118" s="195" t="s">
        <v>122</v>
      </c>
      <c r="C118" s="195">
        <v>8520</v>
      </c>
      <c r="D118" s="195">
        <v>31028362.31</v>
      </c>
      <c r="E118" s="195">
        <v>10395063.119652925</v>
      </c>
      <c r="F118" s="195">
        <v>1909457.2282375875</v>
      </c>
      <c r="G118" s="195">
        <v>43332882.657890506</v>
      </c>
      <c r="H118" s="195">
        <v>3599.08</v>
      </c>
      <c r="I118" s="195">
        <v>30664161.599999998</v>
      </c>
      <c r="J118" s="195">
        <v>12668721.057890508</v>
      </c>
      <c r="K118" s="195">
        <v>316463.12759708875</v>
      </c>
      <c r="L118" s="195">
        <v>2211842.4850468803</v>
      </c>
      <c r="M118" s="195">
        <v>0</v>
      </c>
      <c r="N118" s="195">
        <v>15197026.670534477</v>
      </c>
      <c r="O118" s="195">
        <v>4686578.983032291</v>
      </c>
      <c r="P118" s="195">
        <v>19883605.653566767</v>
      </c>
      <c r="Q118" s="195">
        <v>579</v>
      </c>
      <c r="R118" s="195">
        <v>101</v>
      </c>
      <c r="S118" s="195">
        <v>584</v>
      </c>
      <c r="T118" s="195">
        <v>295</v>
      </c>
      <c r="U118" s="195">
        <v>291</v>
      </c>
      <c r="V118" s="195">
        <v>4665</v>
      </c>
      <c r="W118" s="195">
        <v>1059</v>
      </c>
      <c r="X118" s="195">
        <v>672</v>
      </c>
      <c r="Y118" s="195">
        <v>274</v>
      </c>
      <c r="Z118" s="195">
        <v>33</v>
      </c>
      <c r="AA118" s="195">
        <v>0</v>
      </c>
      <c r="AB118" s="195">
        <v>8073</v>
      </c>
      <c r="AC118" s="195">
        <v>414</v>
      </c>
      <c r="AD118" s="195">
        <v>2005</v>
      </c>
      <c r="AE118" s="195">
        <v>1.0567744718155259</v>
      </c>
      <c r="AF118" s="195">
        <v>10395063.119652925</v>
      </c>
      <c r="AG118" s="195">
        <v>11331368.90163523</v>
      </c>
      <c r="AH118" s="195">
        <v>2464964.7491233735</v>
      </c>
      <c r="AI118" s="195">
        <v>1195164.8403748705</v>
      </c>
      <c r="AJ118" s="195">
        <v>287</v>
      </c>
      <c r="AK118" s="195">
        <v>3967</v>
      </c>
      <c r="AL118" s="195">
        <v>0.5448767336762453</v>
      </c>
      <c r="AM118" s="195">
        <v>414</v>
      </c>
      <c r="AN118" s="195">
        <v>0.048591549295774646</v>
      </c>
      <c r="AO118" s="195">
        <v>0.04462329532752068</v>
      </c>
      <c r="AP118" s="195">
        <v>0</v>
      </c>
      <c r="AQ118" s="195">
        <v>33</v>
      </c>
      <c r="AR118" s="195">
        <v>0</v>
      </c>
      <c r="AS118" s="195">
        <v>0</v>
      </c>
      <c r="AT118" s="195">
        <v>0</v>
      </c>
      <c r="AU118" s="195">
        <v>531.56</v>
      </c>
      <c r="AV118" s="195">
        <v>16.028294077808717</v>
      </c>
      <c r="AW118" s="195">
        <v>1.129539567163884</v>
      </c>
      <c r="AX118" s="195">
        <v>456</v>
      </c>
      <c r="AY118" s="195">
        <v>2583</v>
      </c>
      <c r="AZ118" s="195">
        <v>0.1765389082462253</v>
      </c>
      <c r="BA118" s="195">
        <v>0.11174445722270983</v>
      </c>
      <c r="BB118" s="195">
        <v>0</v>
      </c>
      <c r="BC118" s="195">
        <v>3572</v>
      </c>
      <c r="BD118" s="195">
        <v>3561</v>
      </c>
      <c r="BE118" s="195">
        <v>1.0030890199382196</v>
      </c>
      <c r="BF118" s="195">
        <v>0.5885526790860893</v>
      </c>
      <c r="BG118" s="195">
        <v>0</v>
      </c>
      <c r="BH118" s="195">
        <v>0</v>
      </c>
      <c r="BI118" s="195">
        <v>0</v>
      </c>
      <c r="BJ118" s="195">
        <v>-2044.8</v>
      </c>
      <c r="BK118" s="195">
        <v>-34932</v>
      </c>
      <c r="BL118" s="195">
        <v>-2385.6000000000004</v>
      </c>
      <c r="BM118" s="195">
        <v>-12183.6</v>
      </c>
      <c r="BN118" s="195">
        <v>-340.8</v>
      </c>
      <c r="BO118" s="195">
        <v>-34740</v>
      </c>
      <c r="BP118" s="195">
        <v>-215831.9381392736</v>
      </c>
      <c r="BQ118" s="195">
        <v>-728204.4</v>
      </c>
      <c r="BR118" s="195">
        <v>84422.16206699982</v>
      </c>
      <c r="BS118" s="195">
        <v>739591</v>
      </c>
      <c r="BT118" s="195">
        <v>245424</v>
      </c>
      <c r="BU118" s="195">
        <v>599915.1630202786</v>
      </c>
      <c r="BV118" s="195">
        <v>28362.25053418359</v>
      </c>
      <c r="BW118" s="195">
        <v>66734.71021022498</v>
      </c>
      <c r="BX118" s="195">
        <v>271181.82292428904</v>
      </c>
      <c r="BY118" s="195">
        <v>489938.90179089195</v>
      </c>
      <c r="BZ118" s="195">
        <v>793644.9780317354</v>
      </c>
      <c r="CA118" s="195">
        <v>232345.14997021123</v>
      </c>
      <c r="CB118" s="195">
        <v>766.8</v>
      </c>
      <c r="CC118" s="195">
        <v>-68194.11536266029</v>
      </c>
      <c r="CD118" s="195">
        <v>3449392.8231861535</v>
      </c>
      <c r="CE118" s="195">
        <v>2211842.4850468803</v>
      </c>
      <c r="CF118" s="195">
        <v>0</v>
      </c>
      <c r="CG118" s="229">
        <v>4686578.983032291</v>
      </c>
      <c r="CH118" s="195">
        <v>372452</v>
      </c>
      <c r="CI118" s="195">
        <v>428627.59823999996</v>
      </c>
      <c r="CJ118" s="195">
        <v>20256057.653566767</v>
      </c>
      <c r="CL118" s="195">
        <v>8520</v>
      </c>
    </row>
    <row r="119" spans="1:90" ht="9.75">
      <c r="A119" s="195">
        <v>407</v>
      </c>
      <c r="B119" s="195" t="s">
        <v>123</v>
      </c>
      <c r="C119" s="195">
        <v>2739</v>
      </c>
      <c r="D119" s="195">
        <v>9917012.53</v>
      </c>
      <c r="E119" s="195">
        <v>3331439.834297312</v>
      </c>
      <c r="F119" s="195">
        <v>1164039.3808004938</v>
      </c>
      <c r="G119" s="195">
        <v>14412491.745097805</v>
      </c>
      <c r="H119" s="195">
        <v>3599.08</v>
      </c>
      <c r="I119" s="195">
        <v>9857880.12</v>
      </c>
      <c r="J119" s="195">
        <v>4554611.625097806</v>
      </c>
      <c r="K119" s="195">
        <v>59638.93027660485</v>
      </c>
      <c r="L119" s="195">
        <v>845336.4926645763</v>
      </c>
      <c r="M119" s="195">
        <v>0</v>
      </c>
      <c r="N119" s="195">
        <v>5459587.048038987</v>
      </c>
      <c r="O119" s="195">
        <v>1969142.4634887816</v>
      </c>
      <c r="P119" s="195">
        <v>7428729.511527769</v>
      </c>
      <c r="Q119" s="195">
        <v>125</v>
      </c>
      <c r="R119" s="195">
        <v>29</v>
      </c>
      <c r="S119" s="195">
        <v>186</v>
      </c>
      <c r="T119" s="195">
        <v>82</v>
      </c>
      <c r="U119" s="195">
        <v>91</v>
      </c>
      <c r="V119" s="195">
        <v>1463</v>
      </c>
      <c r="W119" s="195">
        <v>413</v>
      </c>
      <c r="X119" s="195">
        <v>240</v>
      </c>
      <c r="Y119" s="195">
        <v>110</v>
      </c>
      <c r="Z119" s="195">
        <v>855</v>
      </c>
      <c r="AA119" s="195">
        <v>0</v>
      </c>
      <c r="AB119" s="195">
        <v>1748</v>
      </c>
      <c r="AC119" s="195">
        <v>136</v>
      </c>
      <c r="AD119" s="195">
        <v>763</v>
      </c>
      <c r="AE119" s="195">
        <v>1.0535004360657656</v>
      </c>
      <c r="AF119" s="195">
        <v>3331439.834297312</v>
      </c>
      <c r="AG119" s="195">
        <v>101119429.26111974</v>
      </c>
      <c r="AH119" s="195">
        <v>26813586.156404912</v>
      </c>
      <c r="AI119" s="195">
        <v>10622696.454376645</v>
      </c>
      <c r="AJ119" s="195">
        <v>151</v>
      </c>
      <c r="AK119" s="195">
        <v>1272</v>
      </c>
      <c r="AL119" s="195">
        <v>0.8940635789246363</v>
      </c>
      <c r="AM119" s="195">
        <v>136</v>
      </c>
      <c r="AN119" s="195">
        <v>0.04965315808689302</v>
      </c>
      <c r="AO119" s="195">
        <v>0.045684904118639055</v>
      </c>
      <c r="AP119" s="195">
        <v>1</v>
      </c>
      <c r="AQ119" s="195">
        <v>855</v>
      </c>
      <c r="AR119" s="195">
        <v>0</v>
      </c>
      <c r="AS119" s="195">
        <v>0</v>
      </c>
      <c r="AT119" s="195">
        <v>0</v>
      </c>
      <c r="AU119" s="195">
        <v>329.87</v>
      </c>
      <c r="AV119" s="195">
        <v>8.303270985539758</v>
      </c>
      <c r="AW119" s="195">
        <v>2.1804168967329693</v>
      </c>
      <c r="AX119" s="195">
        <v>199</v>
      </c>
      <c r="AY119" s="195">
        <v>816</v>
      </c>
      <c r="AZ119" s="195">
        <v>0.24387254901960784</v>
      </c>
      <c r="BA119" s="195">
        <v>0.17907809799609237</v>
      </c>
      <c r="BB119" s="195">
        <v>0</v>
      </c>
      <c r="BC119" s="195">
        <v>815</v>
      </c>
      <c r="BD119" s="195">
        <v>1073</v>
      </c>
      <c r="BE119" s="195">
        <v>0.7595526561043803</v>
      </c>
      <c r="BF119" s="195">
        <v>0.34501631525224996</v>
      </c>
      <c r="BG119" s="195">
        <v>0</v>
      </c>
      <c r="BH119" s="195">
        <v>0</v>
      </c>
      <c r="BI119" s="195">
        <v>0</v>
      </c>
      <c r="BJ119" s="195">
        <v>-657.36</v>
      </c>
      <c r="BK119" s="195">
        <v>-11229.9</v>
      </c>
      <c r="BL119" s="195">
        <v>-766.9200000000001</v>
      </c>
      <c r="BM119" s="195">
        <v>-3916.77</v>
      </c>
      <c r="BN119" s="195">
        <v>-109.56</v>
      </c>
      <c r="BO119" s="195">
        <v>-44318</v>
      </c>
      <c r="BP119" s="195">
        <v>-69894.32379791881</v>
      </c>
      <c r="BQ119" s="195">
        <v>-234102.33</v>
      </c>
      <c r="BR119" s="195">
        <v>28807.877030804753</v>
      </c>
      <c r="BS119" s="195">
        <v>266070</v>
      </c>
      <c r="BT119" s="195">
        <v>86843</v>
      </c>
      <c r="BU119" s="195">
        <v>215737.08744909434</v>
      </c>
      <c r="BV119" s="195">
        <v>10073.129408609553</v>
      </c>
      <c r="BW119" s="195">
        <v>43753.06037410913</v>
      </c>
      <c r="BX119" s="195">
        <v>86084.27444925872</v>
      </c>
      <c r="BY119" s="195">
        <v>157534.1649968356</v>
      </c>
      <c r="BZ119" s="195">
        <v>288427.1364173449</v>
      </c>
      <c r="CA119" s="195">
        <v>80419.06926967647</v>
      </c>
      <c r="CB119" s="195">
        <v>246.51</v>
      </c>
      <c r="CC119" s="195">
        <v>24014.387066761647</v>
      </c>
      <c r="CD119" s="195">
        <v>1243691.696462495</v>
      </c>
      <c r="CE119" s="195">
        <v>845336.4926645763</v>
      </c>
      <c r="CF119" s="195">
        <v>0</v>
      </c>
      <c r="CG119" s="229">
        <v>1969142.4634887816</v>
      </c>
      <c r="CH119" s="195">
        <v>-618410</v>
      </c>
      <c r="CI119" s="195">
        <v>-870669.75168</v>
      </c>
      <c r="CJ119" s="195">
        <v>6810319.511527769</v>
      </c>
      <c r="CL119" s="195">
        <v>2774</v>
      </c>
    </row>
    <row r="120" spans="1:90" ht="9.75">
      <c r="A120" s="195">
        <v>402</v>
      </c>
      <c r="B120" s="195" t="s">
        <v>124</v>
      </c>
      <c r="C120" s="195">
        <v>9882</v>
      </c>
      <c r="D120" s="195">
        <v>35657917.379999995</v>
      </c>
      <c r="E120" s="195">
        <v>17129369.397378545</v>
      </c>
      <c r="F120" s="195">
        <v>2294106.6626244513</v>
      </c>
      <c r="G120" s="195">
        <v>55081393.44000299</v>
      </c>
      <c r="H120" s="195">
        <v>3599.08</v>
      </c>
      <c r="I120" s="195">
        <v>35566108.56</v>
      </c>
      <c r="J120" s="195">
        <v>19515284.88000299</v>
      </c>
      <c r="K120" s="195">
        <v>258753.4494441882</v>
      </c>
      <c r="L120" s="195">
        <v>2671120.7002994693</v>
      </c>
      <c r="M120" s="195">
        <v>0</v>
      </c>
      <c r="N120" s="195">
        <v>22445159.029746648</v>
      </c>
      <c r="O120" s="195">
        <v>8304540.469605921</v>
      </c>
      <c r="P120" s="195">
        <v>30749699.499352567</v>
      </c>
      <c r="Q120" s="195">
        <v>531</v>
      </c>
      <c r="R120" s="195">
        <v>121</v>
      </c>
      <c r="S120" s="195">
        <v>710</v>
      </c>
      <c r="T120" s="195">
        <v>320</v>
      </c>
      <c r="U120" s="195">
        <v>343</v>
      </c>
      <c r="V120" s="195">
        <v>5380</v>
      </c>
      <c r="W120" s="195">
        <v>1369</v>
      </c>
      <c r="X120" s="195">
        <v>753</v>
      </c>
      <c r="Y120" s="195">
        <v>355</v>
      </c>
      <c r="Z120" s="195">
        <v>10</v>
      </c>
      <c r="AA120" s="195">
        <v>0</v>
      </c>
      <c r="AB120" s="195">
        <v>9697</v>
      </c>
      <c r="AC120" s="195">
        <v>175</v>
      </c>
      <c r="AD120" s="195">
        <v>2477</v>
      </c>
      <c r="AE120" s="195">
        <v>1.5013823399851496</v>
      </c>
      <c r="AF120" s="195">
        <v>17129369.397378545</v>
      </c>
      <c r="AG120" s="195">
        <v>13022360.086609183</v>
      </c>
      <c r="AH120" s="195">
        <v>2800293.5421532313</v>
      </c>
      <c r="AI120" s="195">
        <v>1551930.4643673687</v>
      </c>
      <c r="AJ120" s="195">
        <v>614</v>
      </c>
      <c r="AK120" s="195">
        <v>4398</v>
      </c>
      <c r="AL120" s="195">
        <v>1.0514574771325502</v>
      </c>
      <c r="AM120" s="195">
        <v>175</v>
      </c>
      <c r="AN120" s="195">
        <v>0.01770896579639749</v>
      </c>
      <c r="AO120" s="195">
        <v>0.013740711828143522</v>
      </c>
      <c r="AP120" s="195">
        <v>0</v>
      </c>
      <c r="AQ120" s="195">
        <v>10</v>
      </c>
      <c r="AR120" s="195">
        <v>0</v>
      </c>
      <c r="AS120" s="195">
        <v>0</v>
      </c>
      <c r="AT120" s="195">
        <v>0</v>
      </c>
      <c r="AU120" s="195">
        <v>1096.61</v>
      </c>
      <c r="AV120" s="195">
        <v>9.011407884297974</v>
      </c>
      <c r="AW120" s="195">
        <v>2.0090747847037362</v>
      </c>
      <c r="AX120" s="195">
        <v>418</v>
      </c>
      <c r="AY120" s="195">
        <v>2846</v>
      </c>
      <c r="AZ120" s="195">
        <v>0.14687280393534785</v>
      </c>
      <c r="BA120" s="195">
        <v>0.08207835291183237</v>
      </c>
      <c r="BB120" s="195">
        <v>0</v>
      </c>
      <c r="BC120" s="195">
        <v>3015</v>
      </c>
      <c r="BD120" s="195">
        <v>3635</v>
      </c>
      <c r="BE120" s="195">
        <v>0.8294360385144429</v>
      </c>
      <c r="BF120" s="195">
        <v>0.4148996976623126</v>
      </c>
      <c r="BG120" s="195">
        <v>0</v>
      </c>
      <c r="BH120" s="195">
        <v>0</v>
      </c>
      <c r="BI120" s="195">
        <v>0</v>
      </c>
      <c r="BJ120" s="195">
        <v>-2371.68</v>
      </c>
      <c r="BK120" s="195">
        <v>-40516.2</v>
      </c>
      <c r="BL120" s="195">
        <v>-2766.96</v>
      </c>
      <c r="BM120" s="195">
        <v>-14131.26</v>
      </c>
      <c r="BN120" s="195">
        <v>-395.28000000000003</v>
      </c>
      <c r="BO120" s="195">
        <v>244217</v>
      </c>
      <c r="BP120" s="195">
        <v>-379225.8236173176</v>
      </c>
      <c r="BQ120" s="195">
        <v>-844614.54</v>
      </c>
      <c r="BR120" s="195">
        <v>-103708.25441498868</v>
      </c>
      <c r="BS120" s="195">
        <v>958412</v>
      </c>
      <c r="BT120" s="195">
        <v>288726</v>
      </c>
      <c r="BU120" s="195">
        <v>687361.0736377841</v>
      </c>
      <c r="BV120" s="195">
        <v>29107.534124884838</v>
      </c>
      <c r="BW120" s="195">
        <v>88418.25418264151</v>
      </c>
      <c r="BX120" s="195">
        <v>332831.1518768048</v>
      </c>
      <c r="BY120" s="195">
        <v>530175.9507121128</v>
      </c>
      <c r="BZ120" s="195">
        <v>829064.5310967282</v>
      </c>
      <c r="CA120" s="195">
        <v>247037.21744427693</v>
      </c>
      <c r="CB120" s="195">
        <v>889.38</v>
      </c>
      <c r="CC120" s="195">
        <v>102864.12525654309</v>
      </c>
      <c r="CD120" s="195">
        <v>4235395.963916787</v>
      </c>
      <c r="CE120" s="195">
        <v>2671120.7002994693</v>
      </c>
      <c r="CF120" s="195">
        <v>0</v>
      </c>
      <c r="CG120" s="229">
        <v>8304540.469605921</v>
      </c>
      <c r="CH120" s="195">
        <v>-526696</v>
      </c>
      <c r="CI120" s="195">
        <v>21619.574399999983</v>
      </c>
      <c r="CJ120" s="195">
        <v>30223003.499352567</v>
      </c>
      <c r="CL120" s="195">
        <v>9982</v>
      </c>
    </row>
    <row r="121" spans="1:90" ht="9.75">
      <c r="A121" s="195">
        <v>403</v>
      </c>
      <c r="B121" s="195" t="s">
        <v>125</v>
      </c>
      <c r="C121" s="195">
        <v>3176</v>
      </c>
      <c r="D121" s="195">
        <v>12171032.879999999</v>
      </c>
      <c r="E121" s="195">
        <v>5801128.862973892</v>
      </c>
      <c r="F121" s="195">
        <v>737396.9911605873</v>
      </c>
      <c r="G121" s="195">
        <v>18709558.734134477</v>
      </c>
      <c r="H121" s="195">
        <v>3599.08</v>
      </c>
      <c r="I121" s="195">
        <v>11430678.08</v>
      </c>
      <c r="J121" s="195">
        <v>7278880.654134477</v>
      </c>
      <c r="K121" s="195">
        <v>107274.81544950765</v>
      </c>
      <c r="L121" s="195">
        <v>1052237.9274828841</v>
      </c>
      <c r="M121" s="195">
        <v>0</v>
      </c>
      <c r="N121" s="195">
        <v>8438393.397066869</v>
      </c>
      <c r="O121" s="195">
        <v>2504208.4036495234</v>
      </c>
      <c r="P121" s="195">
        <v>10942601.800716393</v>
      </c>
      <c r="Q121" s="195">
        <v>175</v>
      </c>
      <c r="R121" s="195">
        <v>23</v>
      </c>
      <c r="S121" s="195">
        <v>172</v>
      </c>
      <c r="T121" s="195">
        <v>94</v>
      </c>
      <c r="U121" s="195">
        <v>103</v>
      </c>
      <c r="V121" s="195">
        <v>1600</v>
      </c>
      <c r="W121" s="195">
        <v>518</v>
      </c>
      <c r="X121" s="195">
        <v>334</v>
      </c>
      <c r="Y121" s="195">
        <v>157</v>
      </c>
      <c r="Z121" s="195">
        <v>16</v>
      </c>
      <c r="AA121" s="195">
        <v>0</v>
      </c>
      <c r="AB121" s="195">
        <v>3068</v>
      </c>
      <c r="AC121" s="195">
        <v>92</v>
      </c>
      <c r="AD121" s="195">
        <v>1009</v>
      </c>
      <c r="AE121" s="195">
        <v>1.5820740119328363</v>
      </c>
      <c r="AF121" s="195">
        <v>5801128.862973892</v>
      </c>
      <c r="AG121" s="195">
        <v>19729827.39725771</v>
      </c>
      <c r="AH121" s="195">
        <v>6173921.582674976</v>
      </c>
      <c r="AI121" s="195">
        <v>1890857.8071602425</v>
      </c>
      <c r="AJ121" s="195">
        <v>136</v>
      </c>
      <c r="AK121" s="195">
        <v>1335</v>
      </c>
      <c r="AL121" s="195">
        <v>0.7672487865929046</v>
      </c>
      <c r="AM121" s="195">
        <v>92</v>
      </c>
      <c r="AN121" s="195">
        <v>0.028967254408060455</v>
      </c>
      <c r="AO121" s="195">
        <v>0.024999000439806487</v>
      </c>
      <c r="AP121" s="195">
        <v>0</v>
      </c>
      <c r="AQ121" s="195">
        <v>16</v>
      </c>
      <c r="AR121" s="195">
        <v>0</v>
      </c>
      <c r="AS121" s="195">
        <v>0</v>
      </c>
      <c r="AT121" s="195">
        <v>0</v>
      </c>
      <c r="AU121" s="195">
        <v>420.06</v>
      </c>
      <c r="AV121" s="195">
        <v>7.560824644098462</v>
      </c>
      <c r="AW121" s="195">
        <v>2.3945261538574223</v>
      </c>
      <c r="AX121" s="195">
        <v>84</v>
      </c>
      <c r="AY121" s="195">
        <v>711</v>
      </c>
      <c r="AZ121" s="195">
        <v>0.11814345991561181</v>
      </c>
      <c r="BA121" s="195">
        <v>0.05334900889209633</v>
      </c>
      <c r="BB121" s="195">
        <v>0</v>
      </c>
      <c r="BC121" s="195">
        <v>1096</v>
      </c>
      <c r="BD121" s="195">
        <v>1154</v>
      </c>
      <c r="BE121" s="195">
        <v>0.949740034662045</v>
      </c>
      <c r="BF121" s="195">
        <v>0.5352036938099147</v>
      </c>
      <c r="BG121" s="195">
        <v>0</v>
      </c>
      <c r="BH121" s="195">
        <v>0</v>
      </c>
      <c r="BI121" s="195">
        <v>0</v>
      </c>
      <c r="BJ121" s="195">
        <v>-762.24</v>
      </c>
      <c r="BK121" s="195">
        <v>-13021.599999999999</v>
      </c>
      <c r="BL121" s="195">
        <v>-889.2800000000001</v>
      </c>
      <c r="BM121" s="195">
        <v>-4541.679999999999</v>
      </c>
      <c r="BN121" s="195">
        <v>-127.04</v>
      </c>
      <c r="BO121" s="195">
        <v>-43921</v>
      </c>
      <c r="BP121" s="195">
        <v>-49271.29596279546</v>
      </c>
      <c r="BQ121" s="195">
        <v>-271452.72</v>
      </c>
      <c r="BR121" s="195">
        <v>48930.923893926665</v>
      </c>
      <c r="BS121" s="195">
        <v>344633</v>
      </c>
      <c r="BT121" s="195">
        <v>101443</v>
      </c>
      <c r="BU121" s="195">
        <v>292774.96621069574</v>
      </c>
      <c r="BV121" s="195">
        <v>17263.521425798896</v>
      </c>
      <c r="BW121" s="195">
        <v>43252.75609648673</v>
      </c>
      <c r="BX121" s="195">
        <v>132095.14889464315</v>
      </c>
      <c r="BY121" s="195">
        <v>189115.0652921132</v>
      </c>
      <c r="BZ121" s="195">
        <v>300305.9793463635</v>
      </c>
      <c r="CA121" s="195">
        <v>92165.83359087528</v>
      </c>
      <c r="CB121" s="195">
        <v>285.84</v>
      </c>
      <c r="CC121" s="195">
        <v>-35969.89130522375</v>
      </c>
      <c r="CD121" s="195">
        <v>1482375.1434456795</v>
      </c>
      <c r="CE121" s="195">
        <v>1052237.9274828841</v>
      </c>
      <c r="CF121" s="195">
        <v>0</v>
      </c>
      <c r="CG121" s="229">
        <v>2504208.4036495234</v>
      </c>
      <c r="CH121" s="195">
        <v>-90535</v>
      </c>
      <c r="CI121" s="195">
        <v>-33301.958880000006</v>
      </c>
      <c r="CJ121" s="195">
        <v>10852066.800716393</v>
      </c>
      <c r="CL121" s="195">
        <v>3215</v>
      </c>
    </row>
    <row r="122" spans="1:90" ht="9.75">
      <c r="A122" s="195">
        <v>405</v>
      </c>
      <c r="B122" s="195" t="s">
        <v>126</v>
      </c>
      <c r="C122" s="195">
        <v>72872</v>
      </c>
      <c r="D122" s="195">
        <v>241774848.61</v>
      </c>
      <c r="E122" s="195">
        <v>85932551.22005263</v>
      </c>
      <c r="F122" s="195">
        <v>19934484.136579923</v>
      </c>
      <c r="G122" s="195">
        <v>347641883.96663254</v>
      </c>
      <c r="H122" s="195">
        <v>3599.08</v>
      </c>
      <c r="I122" s="195">
        <v>262272157.76</v>
      </c>
      <c r="J122" s="195">
        <v>85369726.20663255</v>
      </c>
      <c r="K122" s="195">
        <v>3050760.135969243</v>
      </c>
      <c r="L122" s="195">
        <v>12777913.473492714</v>
      </c>
      <c r="M122" s="195">
        <v>0</v>
      </c>
      <c r="N122" s="195">
        <v>101198399.8160945</v>
      </c>
      <c r="O122" s="195">
        <v>11642987.40324573</v>
      </c>
      <c r="P122" s="195">
        <v>112841387.21934023</v>
      </c>
      <c r="Q122" s="195">
        <v>4138</v>
      </c>
      <c r="R122" s="195">
        <v>792</v>
      </c>
      <c r="S122" s="195">
        <v>4308</v>
      </c>
      <c r="T122" s="195">
        <v>2135</v>
      </c>
      <c r="U122" s="195">
        <v>2197</v>
      </c>
      <c r="V122" s="195">
        <v>43164</v>
      </c>
      <c r="W122" s="195">
        <v>8828</v>
      </c>
      <c r="X122" s="195">
        <v>5219</v>
      </c>
      <c r="Y122" s="195">
        <v>2091</v>
      </c>
      <c r="Z122" s="195">
        <v>116</v>
      </c>
      <c r="AA122" s="195">
        <v>1</v>
      </c>
      <c r="AB122" s="195">
        <v>67574</v>
      </c>
      <c r="AC122" s="195">
        <v>5181</v>
      </c>
      <c r="AD122" s="195">
        <v>16138</v>
      </c>
      <c r="AE122" s="195">
        <v>1.0213904529943176</v>
      </c>
      <c r="AF122" s="195">
        <v>85932551.22005263</v>
      </c>
      <c r="AG122" s="195">
        <v>6888523.399698323</v>
      </c>
      <c r="AH122" s="195">
        <v>2161334.8291685865</v>
      </c>
      <c r="AI122" s="195">
        <v>490552.73298968555</v>
      </c>
      <c r="AJ122" s="195">
        <v>5286</v>
      </c>
      <c r="AK122" s="195">
        <v>34765</v>
      </c>
      <c r="AL122" s="195">
        <v>1.145152940693538</v>
      </c>
      <c r="AM122" s="195">
        <v>5181</v>
      </c>
      <c r="AN122" s="195">
        <v>0.07109726643978483</v>
      </c>
      <c r="AO122" s="195">
        <v>0.06712901247153086</v>
      </c>
      <c r="AP122" s="195">
        <v>0</v>
      </c>
      <c r="AQ122" s="195">
        <v>116</v>
      </c>
      <c r="AR122" s="195">
        <v>1</v>
      </c>
      <c r="AS122" s="195">
        <v>0</v>
      </c>
      <c r="AT122" s="195">
        <v>0</v>
      </c>
      <c r="AU122" s="195">
        <v>1433.33</v>
      </c>
      <c r="AV122" s="195">
        <v>50.84104846755458</v>
      </c>
      <c r="AW122" s="195">
        <v>0.35610186848482045</v>
      </c>
      <c r="AX122" s="195">
        <v>2915</v>
      </c>
      <c r="AY122" s="195">
        <v>22180</v>
      </c>
      <c r="AZ122" s="195">
        <v>0.13142470694319205</v>
      </c>
      <c r="BA122" s="195">
        <v>0.06663025591967657</v>
      </c>
      <c r="BB122" s="195">
        <v>0</v>
      </c>
      <c r="BC122" s="195">
        <v>30844</v>
      </c>
      <c r="BD122" s="195">
        <v>28615</v>
      </c>
      <c r="BE122" s="195">
        <v>1.0778962082823693</v>
      </c>
      <c r="BF122" s="195">
        <v>0.663359867430239</v>
      </c>
      <c r="BG122" s="195">
        <v>0</v>
      </c>
      <c r="BH122" s="195">
        <v>1</v>
      </c>
      <c r="BI122" s="195">
        <v>0</v>
      </c>
      <c r="BJ122" s="195">
        <v>-17489.28</v>
      </c>
      <c r="BK122" s="195">
        <v>-298775.19999999995</v>
      </c>
      <c r="BL122" s="195">
        <v>-20404.160000000003</v>
      </c>
      <c r="BM122" s="195">
        <v>-104206.95999999999</v>
      </c>
      <c r="BN122" s="195">
        <v>-2914.88</v>
      </c>
      <c r="BO122" s="195">
        <v>339710</v>
      </c>
      <c r="BP122" s="195">
        <v>-4171051.4823967377</v>
      </c>
      <c r="BQ122" s="195">
        <v>-6228369.84</v>
      </c>
      <c r="BR122" s="195">
        <v>997030.4585953057</v>
      </c>
      <c r="BS122" s="195">
        <v>5098431</v>
      </c>
      <c r="BT122" s="195">
        <v>1727824</v>
      </c>
      <c r="BU122" s="195">
        <v>4014176.8117610975</v>
      </c>
      <c r="BV122" s="195">
        <v>165037.3374035371</v>
      </c>
      <c r="BW122" s="195">
        <v>403872.2532490542</v>
      </c>
      <c r="BX122" s="195">
        <v>1978357.3557773354</v>
      </c>
      <c r="BY122" s="195">
        <v>3604287.803340834</v>
      </c>
      <c r="BZ122" s="195">
        <v>5400271.836280328</v>
      </c>
      <c r="CA122" s="195">
        <v>1799754.4576979543</v>
      </c>
      <c r="CB122" s="195">
        <v>6558.48</v>
      </c>
      <c r="CC122" s="195">
        <v>152463.40178400092</v>
      </c>
      <c r="CD122" s="195">
        <v>25687775.19588945</v>
      </c>
      <c r="CE122" s="195">
        <v>12777913.473492714</v>
      </c>
      <c r="CF122" s="195">
        <v>0</v>
      </c>
      <c r="CG122" s="229">
        <v>11642987.40324573</v>
      </c>
      <c r="CH122" s="195">
        <v>-6089759</v>
      </c>
      <c r="CI122" s="195">
        <v>-2183277.4660799997</v>
      </c>
      <c r="CJ122" s="195">
        <v>106751628.21934023</v>
      </c>
      <c r="CL122" s="195">
        <v>72875</v>
      </c>
    </row>
    <row r="123" spans="1:90" ht="9.75">
      <c r="A123" s="195">
        <v>408</v>
      </c>
      <c r="B123" s="195" t="s">
        <v>127</v>
      </c>
      <c r="C123" s="195">
        <v>14575</v>
      </c>
      <c r="D123" s="195">
        <v>54788927.07</v>
      </c>
      <c r="E123" s="195">
        <v>19075798.701481517</v>
      </c>
      <c r="F123" s="195">
        <v>2379941.7705823816</v>
      </c>
      <c r="G123" s="195">
        <v>76244667.54206389</v>
      </c>
      <c r="H123" s="195">
        <v>3599.08</v>
      </c>
      <c r="I123" s="195">
        <v>52456591</v>
      </c>
      <c r="J123" s="195">
        <v>23788076.542063892</v>
      </c>
      <c r="K123" s="195">
        <v>352326.6083925121</v>
      </c>
      <c r="L123" s="195">
        <v>3241480.1492645773</v>
      </c>
      <c r="M123" s="195">
        <v>0</v>
      </c>
      <c r="N123" s="195">
        <v>27381883.29972098</v>
      </c>
      <c r="O123" s="195">
        <v>9003352.380811436</v>
      </c>
      <c r="P123" s="195">
        <v>36385235.68053242</v>
      </c>
      <c r="Q123" s="195">
        <v>1118</v>
      </c>
      <c r="R123" s="195">
        <v>174</v>
      </c>
      <c r="S123" s="195">
        <v>1145</v>
      </c>
      <c r="T123" s="195">
        <v>534</v>
      </c>
      <c r="U123" s="195">
        <v>514</v>
      </c>
      <c r="V123" s="195">
        <v>7828</v>
      </c>
      <c r="W123" s="195">
        <v>1755</v>
      </c>
      <c r="X123" s="195">
        <v>1037</v>
      </c>
      <c r="Y123" s="195">
        <v>470</v>
      </c>
      <c r="Z123" s="195">
        <v>17</v>
      </c>
      <c r="AA123" s="195">
        <v>0</v>
      </c>
      <c r="AB123" s="195">
        <v>14194</v>
      </c>
      <c r="AC123" s="195">
        <v>364</v>
      </c>
      <c r="AD123" s="195">
        <v>3262</v>
      </c>
      <c r="AE123" s="195">
        <v>1.1336237735989612</v>
      </c>
      <c r="AF123" s="195">
        <v>19075798.701481517</v>
      </c>
      <c r="AG123" s="195">
        <v>3980756.001672242</v>
      </c>
      <c r="AH123" s="195">
        <v>919305.0559307178</v>
      </c>
      <c r="AI123" s="195">
        <v>472714.45179006056</v>
      </c>
      <c r="AJ123" s="195">
        <v>655</v>
      </c>
      <c r="AK123" s="195">
        <v>6623</v>
      </c>
      <c r="AL123" s="195">
        <v>0.7448436378312883</v>
      </c>
      <c r="AM123" s="195">
        <v>364</v>
      </c>
      <c r="AN123" s="195">
        <v>0.02497427101200686</v>
      </c>
      <c r="AO123" s="195">
        <v>0.021006017043752892</v>
      </c>
      <c r="AP123" s="195">
        <v>0</v>
      </c>
      <c r="AQ123" s="195">
        <v>17</v>
      </c>
      <c r="AR123" s="195">
        <v>0</v>
      </c>
      <c r="AS123" s="195">
        <v>0</v>
      </c>
      <c r="AT123" s="195">
        <v>0</v>
      </c>
      <c r="AU123" s="195">
        <v>738.17</v>
      </c>
      <c r="AV123" s="195">
        <v>19.74477423899644</v>
      </c>
      <c r="AW123" s="195">
        <v>0.9169308362749707</v>
      </c>
      <c r="AX123" s="195">
        <v>507</v>
      </c>
      <c r="AY123" s="195">
        <v>4421</v>
      </c>
      <c r="AZ123" s="195">
        <v>0.1146799366659127</v>
      </c>
      <c r="BA123" s="195">
        <v>0.04988548564239721</v>
      </c>
      <c r="BB123" s="195">
        <v>0</v>
      </c>
      <c r="BC123" s="195">
        <v>4598</v>
      </c>
      <c r="BD123" s="195">
        <v>5765</v>
      </c>
      <c r="BE123" s="195">
        <v>0.7975715524718127</v>
      </c>
      <c r="BF123" s="195">
        <v>0.38303521161968235</v>
      </c>
      <c r="BG123" s="195">
        <v>0</v>
      </c>
      <c r="BH123" s="195">
        <v>0</v>
      </c>
      <c r="BI123" s="195">
        <v>0</v>
      </c>
      <c r="BJ123" s="195">
        <v>-3498</v>
      </c>
      <c r="BK123" s="195">
        <v>-59757.49999999999</v>
      </c>
      <c r="BL123" s="195">
        <v>-4081.0000000000005</v>
      </c>
      <c r="BM123" s="195">
        <v>-20842.25</v>
      </c>
      <c r="BN123" s="195">
        <v>-583</v>
      </c>
      <c r="BO123" s="195">
        <v>-265852</v>
      </c>
      <c r="BP123" s="195">
        <v>-512681.6940039011</v>
      </c>
      <c r="BQ123" s="195">
        <v>-1245725.25</v>
      </c>
      <c r="BR123" s="195">
        <v>357807.1910356991</v>
      </c>
      <c r="BS123" s="195">
        <v>1158445</v>
      </c>
      <c r="BT123" s="195">
        <v>386915</v>
      </c>
      <c r="BU123" s="195">
        <v>964292.5946574889</v>
      </c>
      <c r="BV123" s="195">
        <v>40385.642318928454</v>
      </c>
      <c r="BW123" s="195">
        <v>123093.3811491682</v>
      </c>
      <c r="BX123" s="195">
        <v>419128.21563631925</v>
      </c>
      <c r="BY123" s="195">
        <v>779181.7214906423</v>
      </c>
      <c r="BZ123" s="195">
        <v>1226683.438706409</v>
      </c>
      <c r="CA123" s="195">
        <v>340504.40546555363</v>
      </c>
      <c r="CB123" s="195">
        <v>1311.75</v>
      </c>
      <c r="CC123" s="195">
        <v>-29900.497191731003</v>
      </c>
      <c r="CD123" s="195">
        <v>5501995.843268478</v>
      </c>
      <c r="CE123" s="195">
        <v>3241480.1492645773</v>
      </c>
      <c r="CF123" s="195">
        <v>0</v>
      </c>
      <c r="CG123" s="229">
        <v>9003352.380811436</v>
      </c>
      <c r="CH123" s="195">
        <v>-448629</v>
      </c>
      <c r="CI123" s="195">
        <v>5079.297600000005</v>
      </c>
      <c r="CJ123" s="195">
        <v>35936606.68053242</v>
      </c>
      <c r="CL123" s="195">
        <v>14609</v>
      </c>
    </row>
    <row r="124" spans="1:90" ht="9.75">
      <c r="A124" s="195">
        <v>410</v>
      </c>
      <c r="B124" s="195" t="s">
        <v>128</v>
      </c>
      <c r="C124" s="195">
        <v>18970</v>
      </c>
      <c r="D124" s="195">
        <v>71093258.41000001</v>
      </c>
      <c r="E124" s="195">
        <v>19415120.089334413</v>
      </c>
      <c r="F124" s="195">
        <v>2787497.754159246</v>
      </c>
      <c r="G124" s="195">
        <v>93295876.25349367</v>
      </c>
      <c r="H124" s="195">
        <v>3599.08</v>
      </c>
      <c r="I124" s="195">
        <v>68274547.6</v>
      </c>
      <c r="J124" s="195">
        <v>25021328.653493673</v>
      </c>
      <c r="K124" s="195">
        <v>379972.9603993073</v>
      </c>
      <c r="L124" s="195">
        <v>3059188.0290928986</v>
      </c>
      <c r="M124" s="195">
        <v>0</v>
      </c>
      <c r="N124" s="195">
        <v>28460489.64298588</v>
      </c>
      <c r="O124" s="195">
        <v>10274731.883479064</v>
      </c>
      <c r="P124" s="195">
        <v>38735221.52646495</v>
      </c>
      <c r="Q124" s="195">
        <v>1732</v>
      </c>
      <c r="R124" s="195">
        <v>326</v>
      </c>
      <c r="S124" s="195">
        <v>1745</v>
      </c>
      <c r="T124" s="195">
        <v>773</v>
      </c>
      <c r="U124" s="195">
        <v>690</v>
      </c>
      <c r="V124" s="195">
        <v>10227</v>
      </c>
      <c r="W124" s="195">
        <v>2036</v>
      </c>
      <c r="X124" s="195">
        <v>1047</v>
      </c>
      <c r="Y124" s="195">
        <v>394</v>
      </c>
      <c r="Z124" s="195">
        <v>20</v>
      </c>
      <c r="AA124" s="195">
        <v>2</v>
      </c>
      <c r="AB124" s="195">
        <v>18694</v>
      </c>
      <c r="AC124" s="195">
        <v>254</v>
      </c>
      <c r="AD124" s="195">
        <v>3477</v>
      </c>
      <c r="AE124" s="195">
        <v>0.8864771138130364</v>
      </c>
      <c r="AF124" s="195">
        <v>19415120.089334413</v>
      </c>
      <c r="AG124" s="195">
        <v>23701728.83107132</v>
      </c>
      <c r="AH124" s="195">
        <v>5609115.5906338</v>
      </c>
      <c r="AI124" s="195">
        <v>2292219.134151804</v>
      </c>
      <c r="AJ124" s="195">
        <v>1160</v>
      </c>
      <c r="AK124" s="195">
        <v>8634</v>
      </c>
      <c r="AL124" s="195">
        <v>1.0118695163084488</v>
      </c>
      <c r="AM124" s="195">
        <v>254</v>
      </c>
      <c r="AN124" s="195">
        <v>0.013389562467053242</v>
      </c>
      <c r="AO124" s="195">
        <v>0.009421308498799274</v>
      </c>
      <c r="AP124" s="195">
        <v>0</v>
      </c>
      <c r="AQ124" s="195">
        <v>20</v>
      </c>
      <c r="AR124" s="195">
        <v>2</v>
      </c>
      <c r="AS124" s="195">
        <v>0</v>
      </c>
      <c r="AT124" s="195">
        <v>0</v>
      </c>
      <c r="AU124" s="195">
        <v>648.49</v>
      </c>
      <c r="AV124" s="195">
        <v>29.252571358077997</v>
      </c>
      <c r="AW124" s="195">
        <v>0.6189060145655872</v>
      </c>
      <c r="AX124" s="195">
        <v>607</v>
      </c>
      <c r="AY124" s="195">
        <v>6119</v>
      </c>
      <c r="AZ124" s="195">
        <v>0.09919921555809773</v>
      </c>
      <c r="BA124" s="195">
        <v>0.034404764534582244</v>
      </c>
      <c r="BB124" s="195">
        <v>0</v>
      </c>
      <c r="BC124" s="195">
        <v>5324</v>
      </c>
      <c r="BD124" s="195">
        <v>7274</v>
      </c>
      <c r="BE124" s="195">
        <v>0.7319219136651086</v>
      </c>
      <c r="BF124" s="195">
        <v>0.3173855728129783</v>
      </c>
      <c r="BG124" s="195">
        <v>0</v>
      </c>
      <c r="BH124" s="195">
        <v>2</v>
      </c>
      <c r="BI124" s="195">
        <v>0</v>
      </c>
      <c r="BJ124" s="195">
        <v>-4552.8</v>
      </c>
      <c r="BK124" s="195">
        <v>-77777</v>
      </c>
      <c r="BL124" s="195">
        <v>-5311.6</v>
      </c>
      <c r="BM124" s="195">
        <v>-27127.1</v>
      </c>
      <c r="BN124" s="195">
        <v>-758.8000000000001</v>
      </c>
      <c r="BO124" s="195">
        <v>194838</v>
      </c>
      <c r="BP124" s="195">
        <v>-551123.1113037936</v>
      </c>
      <c r="BQ124" s="195">
        <v>-1621365.9</v>
      </c>
      <c r="BR124" s="195">
        <v>-78414.6230551675</v>
      </c>
      <c r="BS124" s="195">
        <v>1303995</v>
      </c>
      <c r="BT124" s="195">
        <v>416357</v>
      </c>
      <c r="BU124" s="195">
        <v>855099.5997353231</v>
      </c>
      <c r="BV124" s="195">
        <v>20238.89504379743</v>
      </c>
      <c r="BW124" s="195">
        <v>20659.495845095145</v>
      </c>
      <c r="BX124" s="195">
        <v>443704.675469128</v>
      </c>
      <c r="BY124" s="195">
        <v>862823.3342152307</v>
      </c>
      <c r="BZ124" s="195">
        <v>1423658.3558661467</v>
      </c>
      <c r="CA124" s="195">
        <v>329080.5211485977</v>
      </c>
      <c r="CB124" s="195">
        <v>1707.3</v>
      </c>
      <c r="CC124" s="195">
        <v>91445.98612854056</v>
      </c>
      <c r="CD124" s="195">
        <v>5885193.540396692</v>
      </c>
      <c r="CE124" s="195">
        <v>3059188.0290928986</v>
      </c>
      <c r="CF124" s="195">
        <v>0</v>
      </c>
      <c r="CG124" s="229">
        <v>10274731.883479064</v>
      </c>
      <c r="CH124" s="195">
        <v>-2264379</v>
      </c>
      <c r="CI124" s="195">
        <v>-41142.310559999954</v>
      </c>
      <c r="CJ124" s="195">
        <v>36470842.52646495</v>
      </c>
      <c r="CL124" s="195">
        <v>18865</v>
      </c>
    </row>
    <row r="125" spans="1:90" ht="9.75">
      <c r="A125" s="195">
        <v>416</v>
      </c>
      <c r="B125" s="195" t="s">
        <v>129</v>
      </c>
      <c r="C125" s="195">
        <v>3076</v>
      </c>
      <c r="D125" s="195">
        <v>11580611.69</v>
      </c>
      <c r="E125" s="195">
        <v>3356722.1565355933</v>
      </c>
      <c r="F125" s="195">
        <v>542433.2872554427</v>
      </c>
      <c r="G125" s="195">
        <v>15479767.133791037</v>
      </c>
      <c r="H125" s="195">
        <v>3599.08</v>
      </c>
      <c r="I125" s="195">
        <v>11070770.08</v>
      </c>
      <c r="J125" s="195">
        <v>4408997.053791037</v>
      </c>
      <c r="K125" s="195">
        <v>10770.104556984032</v>
      </c>
      <c r="L125" s="195">
        <v>700797.6191359106</v>
      </c>
      <c r="M125" s="195">
        <v>0</v>
      </c>
      <c r="N125" s="195">
        <v>5120564.777483932</v>
      </c>
      <c r="O125" s="195">
        <v>1751366.3160800003</v>
      </c>
      <c r="P125" s="195">
        <v>6871931.093563932</v>
      </c>
      <c r="Q125" s="195">
        <v>228</v>
      </c>
      <c r="R125" s="195">
        <v>41</v>
      </c>
      <c r="S125" s="195">
        <v>208</v>
      </c>
      <c r="T125" s="195">
        <v>116</v>
      </c>
      <c r="U125" s="195">
        <v>101</v>
      </c>
      <c r="V125" s="195">
        <v>1638</v>
      </c>
      <c r="W125" s="195">
        <v>393</v>
      </c>
      <c r="X125" s="195">
        <v>247</v>
      </c>
      <c r="Y125" s="195">
        <v>104</v>
      </c>
      <c r="Z125" s="195">
        <v>2</v>
      </c>
      <c r="AA125" s="195">
        <v>0</v>
      </c>
      <c r="AB125" s="195">
        <v>3009</v>
      </c>
      <c r="AC125" s="195">
        <v>65</v>
      </c>
      <c r="AD125" s="195">
        <v>744</v>
      </c>
      <c r="AE125" s="195">
        <v>0.9452002801987971</v>
      </c>
      <c r="AF125" s="195">
        <v>3356722.1565355933</v>
      </c>
      <c r="AG125" s="195">
        <v>23443393.509852286</v>
      </c>
      <c r="AH125" s="195">
        <v>5520056.851994318</v>
      </c>
      <c r="AI125" s="195">
        <v>2613308.195745053</v>
      </c>
      <c r="AJ125" s="195">
        <v>154</v>
      </c>
      <c r="AK125" s="195">
        <v>1448</v>
      </c>
      <c r="AL125" s="195">
        <v>0.8009966994822233</v>
      </c>
      <c r="AM125" s="195">
        <v>65</v>
      </c>
      <c r="AN125" s="195">
        <v>0.021131339401820545</v>
      </c>
      <c r="AO125" s="195">
        <v>0.017163085433566577</v>
      </c>
      <c r="AP125" s="195">
        <v>0</v>
      </c>
      <c r="AQ125" s="195">
        <v>2</v>
      </c>
      <c r="AR125" s="195">
        <v>0</v>
      </c>
      <c r="AS125" s="195">
        <v>0</v>
      </c>
      <c r="AT125" s="195">
        <v>0</v>
      </c>
      <c r="AU125" s="195">
        <v>217.87</v>
      </c>
      <c r="AV125" s="195">
        <v>14.118511038692798</v>
      </c>
      <c r="AW125" s="195">
        <v>1.2823301483709266</v>
      </c>
      <c r="AX125" s="195">
        <v>111</v>
      </c>
      <c r="AY125" s="195">
        <v>943</v>
      </c>
      <c r="AZ125" s="195">
        <v>0.11770943796394485</v>
      </c>
      <c r="BA125" s="195">
        <v>0.05291498694042937</v>
      </c>
      <c r="BB125" s="195">
        <v>0</v>
      </c>
      <c r="BC125" s="195">
        <v>580</v>
      </c>
      <c r="BD125" s="195">
        <v>1234</v>
      </c>
      <c r="BE125" s="195">
        <v>0.4700162074554295</v>
      </c>
      <c r="BF125" s="195">
        <v>0.05547986660329918</v>
      </c>
      <c r="BG125" s="195">
        <v>0</v>
      </c>
      <c r="BH125" s="195">
        <v>0</v>
      </c>
      <c r="BI125" s="195">
        <v>0</v>
      </c>
      <c r="BJ125" s="195">
        <v>-738.24</v>
      </c>
      <c r="BK125" s="195">
        <v>-12611.599999999999</v>
      </c>
      <c r="BL125" s="195">
        <v>-861.2800000000001</v>
      </c>
      <c r="BM125" s="195">
        <v>-4398.679999999999</v>
      </c>
      <c r="BN125" s="195">
        <v>-123.04</v>
      </c>
      <c r="BO125" s="195">
        <v>34956</v>
      </c>
      <c r="BP125" s="195">
        <v>-69358.54579736668</v>
      </c>
      <c r="BQ125" s="195">
        <v>-262905.72</v>
      </c>
      <c r="BR125" s="195">
        <v>-11455.423512226902</v>
      </c>
      <c r="BS125" s="195">
        <v>279320</v>
      </c>
      <c r="BT125" s="195">
        <v>82236</v>
      </c>
      <c r="BU125" s="195">
        <v>190087.50948810115</v>
      </c>
      <c r="BV125" s="195">
        <v>5433.9903436895065</v>
      </c>
      <c r="BW125" s="195">
        <v>12855.739432420762</v>
      </c>
      <c r="BX125" s="195">
        <v>85809.04218262987</v>
      </c>
      <c r="BY125" s="195">
        <v>150215.59532392293</v>
      </c>
      <c r="BZ125" s="195">
        <v>236626.36320856414</v>
      </c>
      <c r="CA125" s="195">
        <v>65877.87675757242</v>
      </c>
      <c r="CB125" s="195">
        <v>276.84</v>
      </c>
      <c r="CC125" s="195">
        <v>6790.5517086032305</v>
      </c>
      <c r="CD125" s="195">
        <v>1139030.0849332772</v>
      </c>
      <c r="CE125" s="195">
        <v>700797.6191359106</v>
      </c>
      <c r="CF125" s="195">
        <v>0</v>
      </c>
      <c r="CG125" s="229">
        <v>1751366.3160800003</v>
      </c>
      <c r="CH125" s="195">
        <v>-641893</v>
      </c>
      <c r="CI125" s="195">
        <v>5951.894880000007</v>
      </c>
      <c r="CJ125" s="195">
        <v>6230038.093563932</v>
      </c>
      <c r="CL125" s="195">
        <v>3073</v>
      </c>
    </row>
    <row r="126" spans="1:90" ht="9.75">
      <c r="A126" s="195">
        <v>418</v>
      </c>
      <c r="B126" s="195" t="s">
        <v>130</v>
      </c>
      <c r="C126" s="195">
        <v>22745</v>
      </c>
      <c r="D126" s="195">
        <v>83594564.02000001</v>
      </c>
      <c r="E126" s="195">
        <v>17051568.77949136</v>
      </c>
      <c r="F126" s="195">
        <v>2987010.415534503</v>
      </c>
      <c r="G126" s="195">
        <v>103633143.21502587</v>
      </c>
      <c r="H126" s="195">
        <v>3599.08</v>
      </c>
      <c r="I126" s="195">
        <v>81861074.6</v>
      </c>
      <c r="J126" s="195">
        <v>21772068.615025878</v>
      </c>
      <c r="K126" s="195">
        <v>412819.2053932704</v>
      </c>
      <c r="L126" s="195">
        <v>2552490.055989004</v>
      </c>
      <c r="M126" s="195">
        <v>0</v>
      </c>
      <c r="N126" s="195">
        <v>24737377.876408152</v>
      </c>
      <c r="O126" s="195">
        <v>-120369.25938335787</v>
      </c>
      <c r="P126" s="195">
        <v>24617008.617024794</v>
      </c>
      <c r="Q126" s="195">
        <v>2060</v>
      </c>
      <c r="R126" s="195">
        <v>403</v>
      </c>
      <c r="S126" s="195">
        <v>2281</v>
      </c>
      <c r="T126" s="195">
        <v>934</v>
      </c>
      <c r="U126" s="195">
        <v>879</v>
      </c>
      <c r="V126" s="195">
        <v>12705</v>
      </c>
      <c r="W126" s="195">
        <v>2088</v>
      </c>
      <c r="X126" s="195">
        <v>1008</v>
      </c>
      <c r="Y126" s="195">
        <v>387</v>
      </c>
      <c r="Z126" s="195">
        <v>61</v>
      </c>
      <c r="AA126" s="195">
        <v>0</v>
      </c>
      <c r="AB126" s="195">
        <v>22180</v>
      </c>
      <c r="AC126" s="195">
        <v>504</v>
      </c>
      <c r="AD126" s="195">
        <v>3483</v>
      </c>
      <c r="AE126" s="195">
        <v>0.6493415264783239</v>
      </c>
      <c r="AF126" s="195">
        <v>17051568.77949136</v>
      </c>
      <c r="AG126" s="195">
        <v>3852298.6888573547</v>
      </c>
      <c r="AH126" s="195">
        <v>1165952.4778576985</v>
      </c>
      <c r="AI126" s="195">
        <v>330008.20219306124</v>
      </c>
      <c r="AJ126" s="195">
        <v>1288</v>
      </c>
      <c r="AK126" s="195">
        <v>10705</v>
      </c>
      <c r="AL126" s="195">
        <v>0.9061659914077862</v>
      </c>
      <c r="AM126" s="195">
        <v>504</v>
      </c>
      <c r="AN126" s="195">
        <v>0.022158716201362935</v>
      </c>
      <c r="AO126" s="195">
        <v>0.018190462233108967</v>
      </c>
      <c r="AP126" s="195">
        <v>0</v>
      </c>
      <c r="AQ126" s="195">
        <v>61</v>
      </c>
      <c r="AR126" s="195">
        <v>0</v>
      </c>
      <c r="AS126" s="195">
        <v>0</v>
      </c>
      <c r="AT126" s="195">
        <v>0</v>
      </c>
      <c r="AU126" s="195">
        <v>269.54</v>
      </c>
      <c r="AV126" s="195">
        <v>84.38450693774578</v>
      </c>
      <c r="AW126" s="195">
        <v>0.21454877218610838</v>
      </c>
      <c r="AX126" s="195">
        <v>648</v>
      </c>
      <c r="AY126" s="195">
        <v>8035</v>
      </c>
      <c r="AZ126" s="195">
        <v>0.08064716863721219</v>
      </c>
      <c r="BA126" s="195">
        <v>0.015852717613696707</v>
      </c>
      <c r="BB126" s="195">
        <v>0</v>
      </c>
      <c r="BC126" s="195">
        <v>6699</v>
      </c>
      <c r="BD126" s="195">
        <v>9541</v>
      </c>
      <c r="BE126" s="195">
        <v>0.7021276595744681</v>
      </c>
      <c r="BF126" s="195">
        <v>0.2875913187223378</v>
      </c>
      <c r="BG126" s="195">
        <v>0</v>
      </c>
      <c r="BH126" s="195">
        <v>0</v>
      </c>
      <c r="BI126" s="195">
        <v>0</v>
      </c>
      <c r="BJ126" s="195">
        <v>-5458.8</v>
      </c>
      <c r="BK126" s="195">
        <v>-93254.49999999999</v>
      </c>
      <c r="BL126" s="195">
        <v>-6368.6</v>
      </c>
      <c r="BM126" s="195">
        <v>-32525.35</v>
      </c>
      <c r="BN126" s="195">
        <v>-909.8000000000001</v>
      </c>
      <c r="BO126" s="195">
        <v>343408</v>
      </c>
      <c r="BP126" s="195">
        <v>-892272.4194907888</v>
      </c>
      <c r="BQ126" s="195">
        <v>-1944015.15</v>
      </c>
      <c r="BR126" s="195">
        <v>-22639.194855719805</v>
      </c>
      <c r="BS126" s="195">
        <v>1342222</v>
      </c>
      <c r="BT126" s="195">
        <v>425216</v>
      </c>
      <c r="BU126" s="195">
        <v>845415.0618822824</v>
      </c>
      <c r="BV126" s="195">
        <v>8296.370292491418</v>
      </c>
      <c r="BW126" s="195">
        <v>-22793.950664415817</v>
      </c>
      <c r="BX126" s="195">
        <v>436658.97893666575</v>
      </c>
      <c r="BY126" s="195">
        <v>906480.7620530743</v>
      </c>
      <c r="BZ126" s="195">
        <v>1500871.9621401401</v>
      </c>
      <c r="CA126" s="195">
        <v>378895.34219319944</v>
      </c>
      <c r="CB126" s="195">
        <v>2047.05</v>
      </c>
      <c r="CC126" s="195">
        <v>28264.493502075667</v>
      </c>
      <c r="CD126" s="195">
        <v>6172342.875479793</v>
      </c>
      <c r="CE126" s="195">
        <v>2552490.055989004</v>
      </c>
      <c r="CF126" s="195">
        <v>0</v>
      </c>
      <c r="CG126" s="229">
        <v>-120369.25938335787</v>
      </c>
      <c r="CH126" s="195">
        <v>-2542301</v>
      </c>
      <c r="CI126" s="195">
        <v>-259378.89028799988</v>
      </c>
      <c r="CJ126" s="195">
        <v>22074707.617024794</v>
      </c>
      <c r="CL126" s="195">
        <v>22536</v>
      </c>
    </row>
    <row r="127" spans="1:90" ht="9.75">
      <c r="A127" s="195">
        <v>420</v>
      </c>
      <c r="B127" s="195" t="s">
        <v>131</v>
      </c>
      <c r="C127" s="195">
        <v>9865</v>
      </c>
      <c r="D127" s="195">
        <v>35162634.68</v>
      </c>
      <c r="E127" s="195">
        <v>16346138.95672785</v>
      </c>
      <c r="F127" s="195">
        <v>2120444.4356166036</v>
      </c>
      <c r="G127" s="195">
        <v>53629218.07234445</v>
      </c>
      <c r="H127" s="195">
        <v>3599.08</v>
      </c>
      <c r="I127" s="195">
        <v>35504924.2</v>
      </c>
      <c r="J127" s="195">
        <v>18124293.87234445</v>
      </c>
      <c r="K127" s="195">
        <v>218765.89189642845</v>
      </c>
      <c r="L127" s="195">
        <v>2026026.3759958306</v>
      </c>
      <c r="M127" s="195">
        <v>0</v>
      </c>
      <c r="N127" s="195">
        <v>20369086.140236706</v>
      </c>
      <c r="O127" s="195">
        <v>5293364.135671997</v>
      </c>
      <c r="P127" s="195">
        <v>25662450.2759087</v>
      </c>
      <c r="Q127" s="195">
        <v>466</v>
      </c>
      <c r="R127" s="195">
        <v>112</v>
      </c>
      <c r="S127" s="195">
        <v>589</v>
      </c>
      <c r="T127" s="195">
        <v>315</v>
      </c>
      <c r="U127" s="195">
        <v>307</v>
      </c>
      <c r="V127" s="195">
        <v>5302</v>
      </c>
      <c r="W127" s="195">
        <v>1456</v>
      </c>
      <c r="X127" s="195">
        <v>967</v>
      </c>
      <c r="Y127" s="195">
        <v>351</v>
      </c>
      <c r="Z127" s="195">
        <v>10</v>
      </c>
      <c r="AA127" s="195">
        <v>0</v>
      </c>
      <c r="AB127" s="195">
        <v>9695</v>
      </c>
      <c r="AC127" s="195">
        <v>160</v>
      </c>
      <c r="AD127" s="195">
        <v>2774</v>
      </c>
      <c r="AE127" s="195">
        <v>1.435201483241507</v>
      </c>
      <c r="AF127" s="195">
        <v>16346138.95672785</v>
      </c>
      <c r="AG127" s="195">
        <v>22743287.939238228</v>
      </c>
      <c r="AH127" s="195">
        <v>3834205.118951794</v>
      </c>
      <c r="AI127" s="195">
        <v>2363572.2589503033</v>
      </c>
      <c r="AJ127" s="195">
        <v>571</v>
      </c>
      <c r="AK127" s="195">
        <v>4366</v>
      </c>
      <c r="AL127" s="195">
        <v>0.9849880111152562</v>
      </c>
      <c r="AM127" s="195">
        <v>160</v>
      </c>
      <c r="AN127" s="195">
        <v>0.016218955904713634</v>
      </c>
      <c r="AO127" s="195">
        <v>0.012250701936459666</v>
      </c>
      <c r="AP127" s="195">
        <v>0</v>
      </c>
      <c r="AQ127" s="195">
        <v>10</v>
      </c>
      <c r="AR127" s="195">
        <v>0</v>
      </c>
      <c r="AS127" s="195">
        <v>0</v>
      </c>
      <c r="AT127" s="195">
        <v>0</v>
      </c>
      <c r="AU127" s="195">
        <v>1136.01</v>
      </c>
      <c r="AV127" s="195">
        <v>8.683902430436351</v>
      </c>
      <c r="AW127" s="195">
        <v>2.084845206409554</v>
      </c>
      <c r="AX127" s="195">
        <v>339</v>
      </c>
      <c r="AY127" s="195">
        <v>2863</v>
      </c>
      <c r="AZ127" s="195">
        <v>0.11840726510653161</v>
      </c>
      <c r="BA127" s="195">
        <v>0.05361281408301613</v>
      </c>
      <c r="BB127" s="195">
        <v>0</v>
      </c>
      <c r="BC127" s="195">
        <v>2778</v>
      </c>
      <c r="BD127" s="195">
        <v>3627</v>
      </c>
      <c r="BE127" s="195">
        <v>0.7659222497932175</v>
      </c>
      <c r="BF127" s="195">
        <v>0.35138590894108723</v>
      </c>
      <c r="BG127" s="195">
        <v>0</v>
      </c>
      <c r="BH127" s="195">
        <v>0</v>
      </c>
      <c r="BI127" s="195">
        <v>0</v>
      </c>
      <c r="BJ127" s="195">
        <v>-2367.6</v>
      </c>
      <c r="BK127" s="195">
        <v>-40446.5</v>
      </c>
      <c r="BL127" s="195">
        <v>-2762.2000000000003</v>
      </c>
      <c r="BM127" s="195">
        <v>-14106.949999999999</v>
      </c>
      <c r="BN127" s="195">
        <v>-394.6</v>
      </c>
      <c r="BO127" s="195">
        <v>13462</v>
      </c>
      <c r="BP127" s="195">
        <v>-432012.14138276246</v>
      </c>
      <c r="BQ127" s="195">
        <v>-843161.55</v>
      </c>
      <c r="BR127" s="195">
        <v>-162756.96273579448</v>
      </c>
      <c r="BS127" s="195">
        <v>916807</v>
      </c>
      <c r="BT127" s="195">
        <v>274888</v>
      </c>
      <c r="BU127" s="195">
        <v>642507.6030536001</v>
      </c>
      <c r="BV127" s="195">
        <v>26076.26417859702</v>
      </c>
      <c r="BW127" s="195">
        <v>100966.89511105619</v>
      </c>
      <c r="BX127" s="195">
        <v>316588.37062268355</v>
      </c>
      <c r="BY127" s="195">
        <v>483606.50641529675</v>
      </c>
      <c r="BZ127" s="195">
        <v>771459.6196428823</v>
      </c>
      <c r="CA127" s="195">
        <v>225046.2031277343</v>
      </c>
      <c r="CB127" s="195">
        <v>887.85</v>
      </c>
      <c r="CC127" s="195">
        <v>31509.96796253744</v>
      </c>
      <c r="CD127" s="195">
        <v>3641049.317378593</v>
      </c>
      <c r="CE127" s="195">
        <v>2026026.3759958306</v>
      </c>
      <c r="CF127" s="195">
        <v>0</v>
      </c>
      <c r="CG127" s="229">
        <v>5293364.135671997</v>
      </c>
      <c r="CH127" s="195">
        <v>-909209</v>
      </c>
      <c r="CI127" s="195">
        <v>-190213.1832</v>
      </c>
      <c r="CJ127" s="195">
        <v>24753241.2759087</v>
      </c>
      <c r="CL127" s="195">
        <v>9953</v>
      </c>
    </row>
    <row r="128" spans="1:90" ht="9.75">
      <c r="A128" s="195">
        <v>421</v>
      </c>
      <c r="B128" s="195" t="s">
        <v>132</v>
      </c>
      <c r="C128" s="195">
        <v>811</v>
      </c>
      <c r="D128" s="195">
        <v>3135574.77</v>
      </c>
      <c r="E128" s="195">
        <v>1269515.8403317388</v>
      </c>
      <c r="F128" s="195">
        <v>456853.39632918366</v>
      </c>
      <c r="G128" s="195">
        <v>4861944.006660922</v>
      </c>
      <c r="H128" s="195">
        <v>3599.08</v>
      </c>
      <c r="I128" s="195">
        <v>2918853.88</v>
      </c>
      <c r="J128" s="195">
        <v>1943090.1266609225</v>
      </c>
      <c r="K128" s="195">
        <v>170651.07908473193</v>
      </c>
      <c r="L128" s="195">
        <v>307510.14896877354</v>
      </c>
      <c r="M128" s="195">
        <v>0</v>
      </c>
      <c r="N128" s="195">
        <v>2421251.354714428</v>
      </c>
      <c r="O128" s="195">
        <v>718205.1179657144</v>
      </c>
      <c r="P128" s="195">
        <v>3139456.4726801426</v>
      </c>
      <c r="Q128" s="195">
        <v>51</v>
      </c>
      <c r="R128" s="195">
        <v>8</v>
      </c>
      <c r="S128" s="195">
        <v>49</v>
      </c>
      <c r="T128" s="195">
        <v>31</v>
      </c>
      <c r="U128" s="195">
        <v>25</v>
      </c>
      <c r="V128" s="195">
        <v>422</v>
      </c>
      <c r="W128" s="195">
        <v>119</v>
      </c>
      <c r="X128" s="195">
        <v>69</v>
      </c>
      <c r="Y128" s="195">
        <v>37</v>
      </c>
      <c r="Z128" s="195">
        <v>1</v>
      </c>
      <c r="AA128" s="195">
        <v>0</v>
      </c>
      <c r="AB128" s="195">
        <v>795</v>
      </c>
      <c r="AC128" s="195">
        <v>15</v>
      </c>
      <c r="AD128" s="195">
        <v>225</v>
      </c>
      <c r="AE128" s="195">
        <v>1.355851255362943</v>
      </c>
      <c r="AF128" s="195">
        <v>1269515.8403317388</v>
      </c>
      <c r="AG128" s="195">
        <v>19773175.132446278</v>
      </c>
      <c r="AH128" s="195">
        <v>4941212.787591324</v>
      </c>
      <c r="AI128" s="195">
        <v>2203027.7281536786</v>
      </c>
      <c r="AJ128" s="195">
        <v>37</v>
      </c>
      <c r="AK128" s="195">
        <v>332</v>
      </c>
      <c r="AL128" s="195">
        <v>0.8393482860948912</v>
      </c>
      <c r="AM128" s="195">
        <v>15</v>
      </c>
      <c r="AN128" s="195">
        <v>0.018495684340320593</v>
      </c>
      <c r="AO128" s="195">
        <v>0.014527430372066625</v>
      </c>
      <c r="AP128" s="195">
        <v>0</v>
      </c>
      <c r="AQ128" s="195">
        <v>1</v>
      </c>
      <c r="AR128" s="195">
        <v>0</v>
      </c>
      <c r="AS128" s="195">
        <v>0</v>
      </c>
      <c r="AT128" s="195">
        <v>0</v>
      </c>
      <c r="AU128" s="195">
        <v>480.65</v>
      </c>
      <c r="AV128" s="195">
        <v>1.6872984500156039</v>
      </c>
      <c r="AW128" s="195">
        <v>10.729928872308319</v>
      </c>
      <c r="AX128" s="195">
        <v>34</v>
      </c>
      <c r="AY128" s="195">
        <v>204</v>
      </c>
      <c r="AZ128" s="195">
        <v>0.16666666666666666</v>
      </c>
      <c r="BA128" s="195">
        <v>0.10187221564315117</v>
      </c>
      <c r="BB128" s="195">
        <v>0.844066</v>
      </c>
      <c r="BC128" s="195">
        <v>269</v>
      </c>
      <c r="BD128" s="195">
        <v>278</v>
      </c>
      <c r="BE128" s="195">
        <v>0.9676258992805755</v>
      </c>
      <c r="BF128" s="195">
        <v>0.5530895584284452</v>
      </c>
      <c r="BG128" s="195">
        <v>0</v>
      </c>
      <c r="BH128" s="195">
        <v>0</v>
      </c>
      <c r="BI128" s="195">
        <v>0</v>
      </c>
      <c r="BJ128" s="195">
        <v>-194.64</v>
      </c>
      <c r="BK128" s="195">
        <v>-3325.1</v>
      </c>
      <c r="BL128" s="195">
        <v>-227.08</v>
      </c>
      <c r="BM128" s="195">
        <v>-1159.73</v>
      </c>
      <c r="BN128" s="195">
        <v>-32.44</v>
      </c>
      <c r="BO128" s="195">
        <v>18127</v>
      </c>
      <c r="BP128" s="195">
        <v>-28404.740489068026</v>
      </c>
      <c r="BQ128" s="195">
        <v>-69316.17</v>
      </c>
      <c r="BR128" s="195">
        <v>39125.340264778584</v>
      </c>
      <c r="BS128" s="195">
        <v>87058</v>
      </c>
      <c r="BT128" s="195">
        <v>27619</v>
      </c>
      <c r="BU128" s="195">
        <v>77405.55972526678</v>
      </c>
      <c r="BV128" s="195">
        <v>3950.5922864278295</v>
      </c>
      <c r="BW128" s="195">
        <v>13927.977188081828</v>
      </c>
      <c r="BX128" s="195">
        <v>33393.64252528982</v>
      </c>
      <c r="BY128" s="195">
        <v>41412.7244548931</v>
      </c>
      <c r="BZ128" s="195">
        <v>78470.13888235787</v>
      </c>
      <c r="CA128" s="195">
        <v>23278.63636519998</v>
      </c>
      <c r="CB128" s="195">
        <v>72.99</v>
      </c>
      <c r="CC128" s="195">
        <v>-10671.592234454174</v>
      </c>
      <c r="CD128" s="195">
        <v>433170.0094578416</v>
      </c>
      <c r="CE128" s="195">
        <v>307510.14896877354</v>
      </c>
      <c r="CF128" s="195">
        <v>0</v>
      </c>
      <c r="CG128" s="229">
        <v>718205.1179657144</v>
      </c>
      <c r="CH128" s="195">
        <v>-163708</v>
      </c>
      <c r="CI128" s="195">
        <v>-10419.072</v>
      </c>
      <c r="CJ128" s="195">
        <v>2975748.4726801426</v>
      </c>
      <c r="CL128" s="195">
        <v>798</v>
      </c>
    </row>
    <row r="129" spans="1:90" ht="9.75">
      <c r="A129" s="195">
        <v>422</v>
      </c>
      <c r="B129" s="195" t="s">
        <v>133</v>
      </c>
      <c r="C129" s="195">
        <v>11580</v>
      </c>
      <c r="D129" s="195">
        <v>40566998.26</v>
      </c>
      <c r="E129" s="195">
        <v>21410874.41787848</v>
      </c>
      <c r="F129" s="195">
        <v>5271162.657144486</v>
      </c>
      <c r="G129" s="195">
        <v>67249035.33502296</v>
      </c>
      <c r="H129" s="195">
        <v>3599.08</v>
      </c>
      <c r="I129" s="195">
        <v>41677346.4</v>
      </c>
      <c r="J129" s="195">
        <v>25571688.935022958</v>
      </c>
      <c r="K129" s="195">
        <v>2563053.795930107</v>
      </c>
      <c r="L129" s="195">
        <v>3176191.2027171273</v>
      </c>
      <c r="M129" s="195">
        <v>0</v>
      </c>
      <c r="N129" s="195">
        <v>31310933.933670193</v>
      </c>
      <c r="O129" s="195">
        <v>6777834.109299045</v>
      </c>
      <c r="P129" s="195">
        <v>38088768.04296924</v>
      </c>
      <c r="Q129" s="195">
        <v>481</v>
      </c>
      <c r="R129" s="195">
        <v>69</v>
      </c>
      <c r="S129" s="195">
        <v>496</v>
      </c>
      <c r="T129" s="195">
        <v>280</v>
      </c>
      <c r="U129" s="195">
        <v>330</v>
      </c>
      <c r="V129" s="195">
        <v>6057</v>
      </c>
      <c r="W129" s="195">
        <v>2109</v>
      </c>
      <c r="X129" s="195">
        <v>1253</v>
      </c>
      <c r="Y129" s="195">
        <v>505</v>
      </c>
      <c r="Z129" s="195">
        <v>9</v>
      </c>
      <c r="AA129" s="195">
        <v>0</v>
      </c>
      <c r="AB129" s="195">
        <v>11119</v>
      </c>
      <c r="AC129" s="195">
        <v>452</v>
      </c>
      <c r="AD129" s="195">
        <v>3867</v>
      </c>
      <c r="AE129" s="195">
        <v>1.6014766925304296</v>
      </c>
      <c r="AF129" s="195">
        <v>21410874.41787848</v>
      </c>
      <c r="AG129" s="195">
        <v>1626993.8045926702</v>
      </c>
      <c r="AH129" s="195">
        <v>359102.9478361607</v>
      </c>
      <c r="AI129" s="195">
        <v>142706.24959699943</v>
      </c>
      <c r="AJ129" s="195">
        <v>907</v>
      </c>
      <c r="AK129" s="195">
        <v>4720</v>
      </c>
      <c r="AL129" s="195">
        <v>1.4472509923387427</v>
      </c>
      <c r="AM129" s="195">
        <v>452</v>
      </c>
      <c r="AN129" s="195">
        <v>0.03903281519861831</v>
      </c>
      <c r="AO129" s="195">
        <v>0.03506456123036434</v>
      </c>
      <c r="AP129" s="195">
        <v>0</v>
      </c>
      <c r="AQ129" s="195">
        <v>9</v>
      </c>
      <c r="AR129" s="195">
        <v>0</v>
      </c>
      <c r="AS129" s="195">
        <v>3</v>
      </c>
      <c r="AT129" s="195">
        <v>243</v>
      </c>
      <c r="AU129" s="195">
        <v>3418.06</v>
      </c>
      <c r="AV129" s="195">
        <v>3.387886695962037</v>
      </c>
      <c r="AW129" s="195">
        <v>5.343919079880107</v>
      </c>
      <c r="AX129" s="195">
        <v>478</v>
      </c>
      <c r="AY129" s="195">
        <v>2781</v>
      </c>
      <c r="AZ129" s="195">
        <v>0.17188061848256023</v>
      </c>
      <c r="BA129" s="195">
        <v>0.10708616745904474</v>
      </c>
      <c r="BB129" s="195">
        <v>0.874783</v>
      </c>
      <c r="BC129" s="195">
        <v>3724</v>
      </c>
      <c r="BD129" s="195">
        <v>3583</v>
      </c>
      <c r="BE129" s="195">
        <v>1.039352497906782</v>
      </c>
      <c r="BF129" s="195">
        <v>0.6248161570546518</v>
      </c>
      <c r="BG129" s="195">
        <v>0</v>
      </c>
      <c r="BH129" s="195">
        <v>0</v>
      </c>
      <c r="BI129" s="195">
        <v>0</v>
      </c>
      <c r="BJ129" s="195">
        <v>-2779.2</v>
      </c>
      <c r="BK129" s="195">
        <v>-47477.99999999999</v>
      </c>
      <c r="BL129" s="195">
        <v>-3242.4</v>
      </c>
      <c r="BM129" s="195">
        <v>-16559.399999999998</v>
      </c>
      <c r="BN129" s="195">
        <v>-463.2</v>
      </c>
      <c r="BO129" s="195">
        <v>635429</v>
      </c>
      <c r="BP129" s="195">
        <v>-589269.5860519955</v>
      </c>
      <c r="BQ129" s="195">
        <v>-989742.6</v>
      </c>
      <c r="BR129" s="195">
        <v>-315981.70902796835</v>
      </c>
      <c r="BS129" s="195">
        <v>1068144</v>
      </c>
      <c r="BT129" s="195">
        <v>308816</v>
      </c>
      <c r="BU129" s="195">
        <v>830643.1792137162</v>
      </c>
      <c r="BV129" s="195">
        <v>50258.222704215</v>
      </c>
      <c r="BW129" s="195">
        <v>160868.26536115995</v>
      </c>
      <c r="BX129" s="195">
        <v>477634.4870978819</v>
      </c>
      <c r="BY129" s="195">
        <v>576044.7873923811</v>
      </c>
      <c r="BZ129" s="195">
        <v>990194.3049416464</v>
      </c>
      <c r="CA129" s="195">
        <v>262197.11248605064</v>
      </c>
      <c r="CB129" s="195">
        <v>1042.2</v>
      </c>
      <c r="CC129" s="195">
        <v>108844.53860003932</v>
      </c>
      <c r="CD129" s="195">
        <v>5154134.388769123</v>
      </c>
      <c r="CE129" s="195">
        <v>3176191.2027171273</v>
      </c>
      <c r="CF129" s="195">
        <v>0</v>
      </c>
      <c r="CG129" s="229">
        <v>6777834.109299045</v>
      </c>
      <c r="CH129" s="195">
        <v>-659063</v>
      </c>
      <c r="CI129" s="195">
        <v>-30111.11808</v>
      </c>
      <c r="CJ129" s="195">
        <v>37429705.04296924</v>
      </c>
      <c r="CL129" s="195">
        <v>11772</v>
      </c>
    </row>
    <row r="130" spans="1:90" ht="9.75">
      <c r="A130" s="195">
        <v>423</v>
      </c>
      <c r="B130" s="195" t="s">
        <v>134</v>
      </c>
      <c r="C130" s="195">
        <v>19418</v>
      </c>
      <c r="D130" s="195">
        <v>69732277.62</v>
      </c>
      <c r="E130" s="195">
        <v>16466340.262116425</v>
      </c>
      <c r="F130" s="195">
        <v>2457550.0318169403</v>
      </c>
      <c r="G130" s="195">
        <v>88656167.91393338</v>
      </c>
      <c r="H130" s="195">
        <v>3599.08</v>
      </c>
      <c r="I130" s="195">
        <v>69886935.44</v>
      </c>
      <c r="J130" s="195">
        <v>18769232.473933384</v>
      </c>
      <c r="K130" s="195">
        <v>345004.49400749593</v>
      </c>
      <c r="L130" s="195">
        <v>2361567.153039664</v>
      </c>
      <c r="M130" s="195">
        <v>0</v>
      </c>
      <c r="N130" s="195">
        <v>21475804.120980542</v>
      </c>
      <c r="O130" s="195">
        <v>-138293.39852102954</v>
      </c>
      <c r="P130" s="195">
        <v>21337510.722459514</v>
      </c>
      <c r="Q130" s="195">
        <v>1493</v>
      </c>
      <c r="R130" s="195">
        <v>270</v>
      </c>
      <c r="S130" s="195">
        <v>1688</v>
      </c>
      <c r="T130" s="195">
        <v>815</v>
      </c>
      <c r="U130" s="195">
        <v>767</v>
      </c>
      <c r="V130" s="195">
        <v>10892</v>
      </c>
      <c r="W130" s="195">
        <v>2045</v>
      </c>
      <c r="X130" s="195">
        <v>1057</v>
      </c>
      <c r="Y130" s="195">
        <v>391</v>
      </c>
      <c r="Z130" s="195">
        <v>257</v>
      </c>
      <c r="AA130" s="195">
        <v>0</v>
      </c>
      <c r="AB130" s="195">
        <v>18613</v>
      </c>
      <c r="AC130" s="195">
        <v>548</v>
      </c>
      <c r="AD130" s="195">
        <v>3493</v>
      </c>
      <c r="AE130" s="195">
        <v>0.7344925014257306</v>
      </c>
      <c r="AF130" s="195">
        <v>16466340.262116425</v>
      </c>
      <c r="AG130" s="195">
        <v>25759358.596371092</v>
      </c>
      <c r="AH130" s="195">
        <v>7243381.181422011</v>
      </c>
      <c r="AI130" s="195">
        <v>2265461.712352366</v>
      </c>
      <c r="AJ130" s="195">
        <v>784</v>
      </c>
      <c r="AK130" s="195">
        <v>9464</v>
      </c>
      <c r="AL130" s="195">
        <v>0.6239070580152014</v>
      </c>
      <c r="AM130" s="195">
        <v>548</v>
      </c>
      <c r="AN130" s="195">
        <v>0.02822123802657328</v>
      </c>
      <c r="AO130" s="195">
        <v>0.024252984058319313</v>
      </c>
      <c r="AP130" s="195">
        <v>0</v>
      </c>
      <c r="AQ130" s="195">
        <v>257</v>
      </c>
      <c r="AR130" s="195">
        <v>0</v>
      </c>
      <c r="AS130" s="195">
        <v>0</v>
      </c>
      <c r="AT130" s="195">
        <v>0</v>
      </c>
      <c r="AU130" s="195">
        <v>300.46</v>
      </c>
      <c r="AV130" s="195">
        <v>64.6275710577115</v>
      </c>
      <c r="AW130" s="195">
        <v>0.2801372859712824</v>
      </c>
      <c r="AX130" s="195">
        <v>671</v>
      </c>
      <c r="AY130" s="195">
        <v>6968</v>
      </c>
      <c r="AZ130" s="195">
        <v>0.09629735935706085</v>
      </c>
      <c r="BA130" s="195">
        <v>0.03150290833354537</v>
      </c>
      <c r="BB130" s="195">
        <v>0</v>
      </c>
      <c r="BC130" s="195">
        <v>5943</v>
      </c>
      <c r="BD130" s="195">
        <v>8538</v>
      </c>
      <c r="BE130" s="195">
        <v>0.6960646521433591</v>
      </c>
      <c r="BF130" s="195">
        <v>0.2815283112912288</v>
      </c>
      <c r="BG130" s="195">
        <v>0</v>
      </c>
      <c r="BH130" s="195">
        <v>0</v>
      </c>
      <c r="BI130" s="195">
        <v>0</v>
      </c>
      <c r="BJ130" s="195">
        <v>-4660.32</v>
      </c>
      <c r="BK130" s="195">
        <v>-79613.79999999999</v>
      </c>
      <c r="BL130" s="195">
        <v>-5437.040000000001</v>
      </c>
      <c r="BM130" s="195">
        <v>-27767.739999999998</v>
      </c>
      <c r="BN130" s="195">
        <v>-776.72</v>
      </c>
      <c r="BO130" s="195">
        <v>13774</v>
      </c>
      <c r="BP130" s="195">
        <v>-382089.9695908825</v>
      </c>
      <c r="BQ130" s="195">
        <v>-1659656.46</v>
      </c>
      <c r="BR130" s="195">
        <v>-70084.70936955605</v>
      </c>
      <c r="BS130" s="195">
        <v>1240823</v>
      </c>
      <c r="BT130" s="195">
        <v>412341</v>
      </c>
      <c r="BU130" s="195">
        <v>713439.9012823217</v>
      </c>
      <c r="BV130" s="195">
        <v>8667.180460595026</v>
      </c>
      <c r="BW130" s="195">
        <v>-59692.6854276775</v>
      </c>
      <c r="BX130" s="195">
        <v>360453.8116336227</v>
      </c>
      <c r="BY130" s="195">
        <v>779973.237662184</v>
      </c>
      <c r="BZ130" s="195">
        <v>1391968.517984017</v>
      </c>
      <c r="CA130" s="195">
        <v>350090.31404010975</v>
      </c>
      <c r="CB130" s="195">
        <v>1747.62</v>
      </c>
      <c r="CC130" s="195">
        <v>-71237.50563507101</v>
      </c>
      <c r="CD130" s="195">
        <v>5072263.682630546</v>
      </c>
      <c r="CE130" s="195">
        <v>2361567.153039664</v>
      </c>
      <c r="CF130" s="195">
        <v>0</v>
      </c>
      <c r="CG130" s="229">
        <v>-138293.39852102954</v>
      </c>
      <c r="CH130" s="195">
        <v>-1575350</v>
      </c>
      <c r="CI130" s="195">
        <v>-605335.05936</v>
      </c>
      <c r="CJ130" s="195">
        <v>19762160.722459514</v>
      </c>
      <c r="CL130" s="195">
        <v>19263</v>
      </c>
    </row>
    <row r="131" spans="1:90" ht="9.75">
      <c r="A131" s="195">
        <v>425</v>
      </c>
      <c r="B131" s="195" t="s">
        <v>135</v>
      </c>
      <c r="C131" s="195">
        <v>10000</v>
      </c>
      <c r="D131" s="195">
        <v>43855752.690000005</v>
      </c>
      <c r="E131" s="195">
        <v>7035235.685184827</v>
      </c>
      <c r="F131" s="195">
        <v>1129053.8591097589</v>
      </c>
      <c r="G131" s="195">
        <v>52020042.23429459</v>
      </c>
      <c r="H131" s="195">
        <v>3599.08</v>
      </c>
      <c r="I131" s="195">
        <v>35990800</v>
      </c>
      <c r="J131" s="195">
        <v>16029242.234294593</v>
      </c>
      <c r="K131" s="195">
        <v>108883.46487740686</v>
      </c>
      <c r="L131" s="195">
        <v>762610.5720985532</v>
      </c>
      <c r="M131" s="195">
        <v>141411.16984922413</v>
      </c>
      <c r="N131" s="195">
        <v>17042147.441119775</v>
      </c>
      <c r="O131" s="195">
        <v>7118396.820148296</v>
      </c>
      <c r="P131" s="195">
        <v>24160544.26126807</v>
      </c>
      <c r="Q131" s="195">
        <v>1253</v>
      </c>
      <c r="R131" s="195">
        <v>253</v>
      </c>
      <c r="S131" s="195">
        <v>1481</v>
      </c>
      <c r="T131" s="195">
        <v>645</v>
      </c>
      <c r="U131" s="195">
        <v>481</v>
      </c>
      <c r="V131" s="195">
        <v>4951</v>
      </c>
      <c r="W131" s="195">
        <v>534</v>
      </c>
      <c r="X131" s="195">
        <v>286</v>
      </c>
      <c r="Y131" s="195">
        <v>116</v>
      </c>
      <c r="Z131" s="195">
        <v>11</v>
      </c>
      <c r="AA131" s="195">
        <v>2</v>
      </c>
      <c r="AB131" s="195">
        <v>9935</v>
      </c>
      <c r="AC131" s="195">
        <v>52</v>
      </c>
      <c r="AD131" s="195">
        <v>936</v>
      </c>
      <c r="AE131" s="195">
        <v>0.6093592791165953</v>
      </c>
      <c r="AF131" s="195">
        <v>7035235.685184827</v>
      </c>
      <c r="AG131" s="195">
        <v>20402212.884165067</v>
      </c>
      <c r="AH131" s="195">
        <v>4204364.935610568</v>
      </c>
      <c r="AI131" s="195">
        <v>2158432.0251546167</v>
      </c>
      <c r="AJ131" s="195">
        <v>403</v>
      </c>
      <c r="AK131" s="195">
        <v>4201</v>
      </c>
      <c r="AL131" s="195">
        <v>0.7224884891393429</v>
      </c>
      <c r="AM131" s="195">
        <v>52</v>
      </c>
      <c r="AN131" s="195">
        <v>0.0052</v>
      </c>
      <c r="AO131" s="195">
        <v>0.0012317460317460317</v>
      </c>
      <c r="AP131" s="195">
        <v>0</v>
      </c>
      <c r="AQ131" s="195">
        <v>11</v>
      </c>
      <c r="AR131" s="195">
        <v>2</v>
      </c>
      <c r="AS131" s="195">
        <v>0</v>
      </c>
      <c r="AT131" s="195">
        <v>0</v>
      </c>
      <c r="AU131" s="195">
        <v>637.04</v>
      </c>
      <c r="AV131" s="195">
        <v>15.697601406505086</v>
      </c>
      <c r="AW131" s="195">
        <v>1.153334951384417</v>
      </c>
      <c r="AX131" s="195">
        <v>224</v>
      </c>
      <c r="AY131" s="195">
        <v>3376</v>
      </c>
      <c r="AZ131" s="195">
        <v>0.06635071090047394</v>
      </c>
      <c r="BA131" s="195">
        <v>0.0015562598769584546</v>
      </c>
      <c r="BB131" s="195">
        <v>0</v>
      </c>
      <c r="BC131" s="195">
        <v>2215</v>
      </c>
      <c r="BD131" s="195">
        <v>3773</v>
      </c>
      <c r="BE131" s="195">
        <v>0.5870659952292605</v>
      </c>
      <c r="BF131" s="195">
        <v>0.1725296543771302</v>
      </c>
      <c r="BG131" s="195">
        <v>0</v>
      </c>
      <c r="BH131" s="195">
        <v>2</v>
      </c>
      <c r="BI131" s="195">
        <v>0</v>
      </c>
      <c r="BJ131" s="195">
        <v>-2400</v>
      </c>
      <c r="BK131" s="195">
        <v>-41000</v>
      </c>
      <c r="BL131" s="195">
        <v>-2800.0000000000005</v>
      </c>
      <c r="BM131" s="195">
        <v>-14300</v>
      </c>
      <c r="BN131" s="195">
        <v>-400</v>
      </c>
      <c r="BO131" s="195">
        <v>40867</v>
      </c>
      <c r="BP131" s="195">
        <v>-252622.38217024636</v>
      </c>
      <c r="BQ131" s="195">
        <v>-854700</v>
      </c>
      <c r="BR131" s="195">
        <v>-237163.8779362552</v>
      </c>
      <c r="BS131" s="195">
        <v>593519</v>
      </c>
      <c r="BT131" s="195">
        <v>166010</v>
      </c>
      <c r="BU131" s="195">
        <v>333043.6696408922</v>
      </c>
      <c r="BV131" s="195">
        <v>-639.7687502854976</v>
      </c>
      <c r="BW131" s="195">
        <v>-12296.181836887137</v>
      </c>
      <c r="BX131" s="195">
        <v>206898.77974201023</v>
      </c>
      <c r="BY131" s="195">
        <v>384628.31613368576</v>
      </c>
      <c r="BZ131" s="195">
        <v>580936.6325078302</v>
      </c>
      <c r="CA131" s="195">
        <v>119767.59798885522</v>
      </c>
      <c r="CB131" s="195">
        <v>900</v>
      </c>
      <c r="CC131" s="195">
        <v>37961.786778954076</v>
      </c>
      <c r="CD131" s="195">
        <v>2214432.9542687996</v>
      </c>
      <c r="CE131" s="195">
        <v>762610.5720985532</v>
      </c>
      <c r="CF131" s="195">
        <v>141411.16984922413</v>
      </c>
      <c r="CG131" s="229">
        <v>7118396.820148296</v>
      </c>
      <c r="CH131" s="195">
        <v>-139992</v>
      </c>
      <c r="CI131" s="195">
        <v>-140835.898608</v>
      </c>
      <c r="CJ131" s="195">
        <v>24020552.26126807</v>
      </c>
      <c r="CL131" s="195">
        <v>9937</v>
      </c>
    </row>
    <row r="132" spans="1:90" ht="9.75">
      <c r="A132" s="195">
        <v>426</v>
      </c>
      <c r="B132" s="195" t="s">
        <v>136</v>
      </c>
      <c r="C132" s="195">
        <v>12301</v>
      </c>
      <c r="D132" s="195">
        <v>43227986.120000005</v>
      </c>
      <c r="E132" s="195">
        <v>16374448.896542782</v>
      </c>
      <c r="F132" s="195">
        <v>2151040.0107576093</v>
      </c>
      <c r="G132" s="195">
        <v>61753475.027300395</v>
      </c>
      <c r="H132" s="195">
        <v>3599.08</v>
      </c>
      <c r="I132" s="195">
        <v>44272283.08</v>
      </c>
      <c r="J132" s="195">
        <v>17481191.947300397</v>
      </c>
      <c r="K132" s="195">
        <v>209594.67664585</v>
      </c>
      <c r="L132" s="195">
        <v>3029081.416767936</v>
      </c>
      <c r="M132" s="195">
        <v>0</v>
      </c>
      <c r="N132" s="195">
        <v>20719868.040714182</v>
      </c>
      <c r="O132" s="195">
        <v>8857004.6063293</v>
      </c>
      <c r="P132" s="195">
        <v>29576872.64704348</v>
      </c>
      <c r="Q132" s="195">
        <v>911</v>
      </c>
      <c r="R132" s="195">
        <v>169</v>
      </c>
      <c r="S132" s="195">
        <v>946</v>
      </c>
      <c r="T132" s="195">
        <v>433</v>
      </c>
      <c r="U132" s="195">
        <v>446</v>
      </c>
      <c r="V132" s="195">
        <v>6924</v>
      </c>
      <c r="W132" s="195">
        <v>1457</v>
      </c>
      <c r="X132" s="195">
        <v>724</v>
      </c>
      <c r="Y132" s="195">
        <v>291</v>
      </c>
      <c r="Z132" s="195">
        <v>17</v>
      </c>
      <c r="AA132" s="195">
        <v>3</v>
      </c>
      <c r="AB132" s="195">
        <v>12081</v>
      </c>
      <c r="AC132" s="195">
        <v>200</v>
      </c>
      <c r="AD132" s="195">
        <v>2472</v>
      </c>
      <c r="AE132" s="195">
        <v>1.1529780815153325</v>
      </c>
      <c r="AF132" s="195">
        <v>16374448.896542782</v>
      </c>
      <c r="AG132" s="195">
        <v>9238188.70717166</v>
      </c>
      <c r="AH132" s="195">
        <v>1465770.9856927444</v>
      </c>
      <c r="AI132" s="195">
        <v>1168407.418575433</v>
      </c>
      <c r="AJ132" s="195">
        <v>751</v>
      </c>
      <c r="AK132" s="195">
        <v>5770</v>
      </c>
      <c r="AL132" s="195">
        <v>0.9802631826718413</v>
      </c>
      <c r="AM132" s="195">
        <v>200</v>
      </c>
      <c r="AN132" s="195">
        <v>0.016258840744654907</v>
      </c>
      <c r="AO132" s="195">
        <v>0.01229058677640094</v>
      </c>
      <c r="AP132" s="195">
        <v>0</v>
      </c>
      <c r="AQ132" s="195">
        <v>17</v>
      </c>
      <c r="AR132" s="195">
        <v>3</v>
      </c>
      <c r="AS132" s="195">
        <v>3</v>
      </c>
      <c r="AT132" s="195">
        <v>506</v>
      </c>
      <c r="AU132" s="195">
        <v>726.9</v>
      </c>
      <c r="AV132" s="195">
        <v>16.922547805750447</v>
      </c>
      <c r="AW132" s="195">
        <v>1.069850270942735</v>
      </c>
      <c r="AX132" s="195">
        <v>349</v>
      </c>
      <c r="AY132" s="195">
        <v>3904</v>
      </c>
      <c r="AZ132" s="195">
        <v>0.08939549180327869</v>
      </c>
      <c r="BA132" s="195">
        <v>0.024601040779763203</v>
      </c>
      <c r="BB132" s="195">
        <v>0</v>
      </c>
      <c r="BC132" s="195">
        <v>3348</v>
      </c>
      <c r="BD132" s="195">
        <v>4891</v>
      </c>
      <c r="BE132" s="195">
        <v>0.6845225925168678</v>
      </c>
      <c r="BF132" s="195">
        <v>0.26998625166473744</v>
      </c>
      <c r="BG132" s="195">
        <v>0</v>
      </c>
      <c r="BH132" s="195">
        <v>3</v>
      </c>
      <c r="BI132" s="195">
        <v>0</v>
      </c>
      <c r="BJ132" s="195">
        <v>-2952.24</v>
      </c>
      <c r="BK132" s="195">
        <v>-50434.1</v>
      </c>
      <c r="BL132" s="195">
        <v>-3444.28</v>
      </c>
      <c r="BM132" s="195">
        <v>-17590.43</v>
      </c>
      <c r="BN132" s="195">
        <v>-492.04</v>
      </c>
      <c r="BO132" s="195">
        <v>290281</v>
      </c>
      <c r="BP132" s="195">
        <v>-524918.9645607976</v>
      </c>
      <c r="BQ132" s="195">
        <v>-1051366.47</v>
      </c>
      <c r="BR132" s="195">
        <v>172946.06286363304</v>
      </c>
      <c r="BS132" s="195">
        <v>1003309</v>
      </c>
      <c r="BT132" s="195">
        <v>306424</v>
      </c>
      <c r="BU132" s="195">
        <v>750447.3038160001</v>
      </c>
      <c r="BV132" s="195">
        <v>30134.69636581449</v>
      </c>
      <c r="BW132" s="195">
        <v>133757.863734118</v>
      </c>
      <c r="BX132" s="195">
        <v>345272.9908266246</v>
      </c>
      <c r="BY132" s="195">
        <v>626254.9905556756</v>
      </c>
      <c r="BZ132" s="195">
        <v>1002006.8323394094</v>
      </c>
      <c r="CA132" s="195">
        <v>274048.85143614374</v>
      </c>
      <c r="CB132" s="195">
        <v>1107.09</v>
      </c>
      <c r="CC132" s="195">
        <v>93145.61939131506</v>
      </c>
      <c r="CD132" s="195">
        <v>5029136.301328734</v>
      </c>
      <c r="CE132" s="195">
        <v>3029081.416767936</v>
      </c>
      <c r="CF132" s="195">
        <v>0</v>
      </c>
      <c r="CG132" s="229">
        <v>8857004.6063293</v>
      </c>
      <c r="CH132" s="195">
        <v>-2609287</v>
      </c>
      <c r="CI132" s="195">
        <v>-807997.731216</v>
      </c>
      <c r="CJ132" s="195">
        <v>26967585.64704348</v>
      </c>
      <c r="CL132" s="195">
        <v>12338</v>
      </c>
    </row>
    <row r="133" spans="1:90" ht="9.75">
      <c r="A133" s="195">
        <v>444</v>
      </c>
      <c r="B133" s="195" t="s">
        <v>137</v>
      </c>
      <c r="C133" s="195">
        <v>47149</v>
      </c>
      <c r="D133" s="195">
        <v>162680145.78000003</v>
      </c>
      <c r="E133" s="195">
        <v>52864358.144418925</v>
      </c>
      <c r="F133" s="195">
        <v>11113689.809181217</v>
      </c>
      <c r="G133" s="195">
        <v>226658193.73360017</v>
      </c>
      <c r="H133" s="195">
        <v>3599.08</v>
      </c>
      <c r="I133" s="195">
        <v>169693022.92</v>
      </c>
      <c r="J133" s="195">
        <v>56965170.81360018</v>
      </c>
      <c r="K133" s="195">
        <v>1136095.4634158995</v>
      </c>
      <c r="L133" s="195">
        <v>7693098.557205461</v>
      </c>
      <c r="M133" s="195">
        <v>0</v>
      </c>
      <c r="N133" s="195">
        <v>65794364.83422154</v>
      </c>
      <c r="O133" s="195">
        <v>4347062.086540475</v>
      </c>
      <c r="P133" s="195">
        <v>70141426.92076202</v>
      </c>
      <c r="Q133" s="195">
        <v>2824</v>
      </c>
      <c r="R133" s="195">
        <v>577</v>
      </c>
      <c r="S133" s="195">
        <v>3473</v>
      </c>
      <c r="T133" s="195">
        <v>1792</v>
      </c>
      <c r="U133" s="195">
        <v>1752</v>
      </c>
      <c r="V133" s="195">
        <v>26534</v>
      </c>
      <c r="W133" s="195">
        <v>5959</v>
      </c>
      <c r="X133" s="195">
        <v>3143</v>
      </c>
      <c r="Y133" s="195">
        <v>1095</v>
      </c>
      <c r="Z133" s="195">
        <v>1655</v>
      </c>
      <c r="AA133" s="195">
        <v>5</v>
      </c>
      <c r="AB133" s="195">
        <v>43608</v>
      </c>
      <c r="AC133" s="195">
        <v>1881</v>
      </c>
      <c r="AD133" s="195">
        <v>10197</v>
      </c>
      <c r="AE133" s="195">
        <v>0.9711476310856871</v>
      </c>
      <c r="AF133" s="195">
        <v>52864358.144418925</v>
      </c>
      <c r="AG133" s="195">
        <v>7738561.9141277</v>
      </c>
      <c r="AH133" s="195">
        <v>2196920.587870719</v>
      </c>
      <c r="AI133" s="195">
        <v>579744.1389878102</v>
      </c>
      <c r="AJ133" s="195">
        <v>2813</v>
      </c>
      <c r="AK133" s="195">
        <v>23120</v>
      </c>
      <c r="AL133" s="195">
        <v>0.9163480711173155</v>
      </c>
      <c r="AM133" s="195">
        <v>1881</v>
      </c>
      <c r="AN133" s="195">
        <v>0.039894801586459944</v>
      </c>
      <c r="AO133" s="195">
        <v>0.035926547618205976</v>
      </c>
      <c r="AP133" s="195">
        <v>1</v>
      </c>
      <c r="AQ133" s="195">
        <v>1655</v>
      </c>
      <c r="AR133" s="195">
        <v>5</v>
      </c>
      <c r="AS133" s="195">
        <v>0</v>
      </c>
      <c r="AT133" s="195">
        <v>0</v>
      </c>
      <c r="AU133" s="195">
        <v>939.12</v>
      </c>
      <c r="AV133" s="195">
        <v>50.20551154272084</v>
      </c>
      <c r="AW133" s="195">
        <v>0.360609658157112</v>
      </c>
      <c r="AX133" s="195">
        <v>2542</v>
      </c>
      <c r="AY133" s="195">
        <v>15082</v>
      </c>
      <c r="AZ133" s="195">
        <v>0.16854528577111788</v>
      </c>
      <c r="BA133" s="195">
        <v>0.1037508347476024</v>
      </c>
      <c r="BB133" s="195">
        <v>0</v>
      </c>
      <c r="BC133" s="195">
        <v>15594</v>
      </c>
      <c r="BD133" s="195">
        <v>19582</v>
      </c>
      <c r="BE133" s="195">
        <v>0.7963435808395465</v>
      </c>
      <c r="BF133" s="195">
        <v>0.38180723998741617</v>
      </c>
      <c r="BG133" s="195">
        <v>0</v>
      </c>
      <c r="BH133" s="195">
        <v>5</v>
      </c>
      <c r="BI133" s="195">
        <v>0</v>
      </c>
      <c r="BJ133" s="195">
        <v>-11315.76</v>
      </c>
      <c r="BK133" s="195">
        <v>-193310.9</v>
      </c>
      <c r="BL133" s="195">
        <v>-13201.720000000001</v>
      </c>
      <c r="BM133" s="195">
        <v>-67423.06999999999</v>
      </c>
      <c r="BN133" s="195">
        <v>-1885.96</v>
      </c>
      <c r="BO133" s="195">
        <v>-48294</v>
      </c>
      <c r="BP133" s="195">
        <v>-2060837.394005784</v>
      </c>
      <c r="BQ133" s="195">
        <v>-4029825.03</v>
      </c>
      <c r="BR133" s="195">
        <v>624884.9542209012</v>
      </c>
      <c r="BS133" s="195">
        <v>3336584</v>
      </c>
      <c r="BT133" s="195">
        <v>1126591</v>
      </c>
      <c r="BU133" s="195">
        <v>2365028.4992995057</v>
      </c>
      <c r="BV133" s="195">
        <v>53694.91146672505</v>
      </c>
      <c r="BW133" s="195">
        <v>63083.83769646494</v>
      </c>
      <c r="BX133" s="195">
        <v>819845.1466709238</v>
      </c>
      <c r="BY133" s="195">
        <v>2276281.1469600773</v>
      </c>
      <c r="BZ133" s="195">
        <v>3548105.724815218</v>
      </c>
      <c r="CA133" s="195">
        <v>1036342.8025234072</v>
      </c>
      <c r="CB133" s="195">
        <v>4243.41</v>
      </c>
      <c r="CC133" s="195">
        <v>201652.59755801904</v>
      </c>
      <c r="CD133" s="195">
        <v>15408044.031211244</v>
      </c>
      <c r="CE133" s="195">
        <v>7693098.557205461</v>
      </c>
      <c r="CF133" s="195">
        <v>0</v>
      </c>
      <c r="CG133" s="229">
        <v>4347062.086540475</v>
      </c>
      <c r="CH133" s="195">
        <v>-1513460</v>
      </c>
      <c r="CI133" s="195">
        <v>2077695.7999680003</v>
      </c>
      <c r="CJ133" s="195">
        <v>68627966.92076202</v>
      </c>
      <c r="CL133" s="195">
        <v>47353</v>
      </c>
    </row>
    <row r="134" spans="1:90" ht="9.75">
      <c r="A134" s="195">
        <v>430</v>
      </c>
      <c r="B134" s="195" t="s">
        <v>138</v>
      </c>
      <c r="C134" s="195">
        <v>16267</v>
      </c>
      <c r="D134" s="195">
        <v>60530587.760000005</v>
      </c>
      <c r="E134" s="195">
        <v>22392715.56842357</v>
      </c>
      <c r="F134" s="195">
        <v>3076691.336709043</v>
      </c>
      <c r="G134" s="195">
        <v>85999994.66513261</v>
      </c>
      <c r="H134" s="195">
        <v>3599.08</v>
      </c>
      <c r="I134" s="195">
        <v>58546234.36</v>
      </c>
      <c r="J134" s="195">
        <v>27453760.305132613</v>
      </c>
      <c r="K134" s="195">
        <v>639761.6811340147</v>
      </c>
      <c r="L134" s="195">
        <v>4295330.171487376</v>
      </c>
      <c r="M134" s="195">
        <v>0</v>
      </c>
      <c r="N134" s="195">
        <v>32388852.157754004</v>
      </c>
      <c r="O134" s="195">
        <v>10633157.245510237</v>
      </c>
      <c r="P134" s="195">
        <v>43022009.40326424</v>
      </c>
      <c r="Q134" s="195">
        <v>835</v>
      </c>
      <c r="R134" s="195">
        <v>151</v>
      </c>
      <c r="S134" s="195">
        <v>984</v>
      </c>
      <c r="T134" s="195">
        <v>523</v>
      </c>
      <c r="U134" s="195">
        <v>518</v>
      </c>
      <c r="V134" s="195">
        <v>8645</v>
      </c>
      <c r="W134" s="195">
        <v>2439</v>
      </c>
      <c r="X134" s="195">
        <v>1436</v>
      </c>
      <c r="Y134" s="195">
        <v>736</v>
      </c>
      <c r="Z134" s="195">
        <v>29</v>
      </c>
      <c r="AA134" s="195">
        <v>0</v>
      </c>
      <c r="AB134" s="195">
        <v>15782</v>
      </c>
      <c r="AC134" s="195">
        <v>456</v>
      </c>
      <c r="AD134" s="195">
        <v>4611</v>
      </c>
      <c r="AE134" s="195">
        <v>1.1923234203051662</v>
      </c>
      <c r="AF134" s="195">
        <v>22392715.56842357</v>
      </c>
      <c r="AG134" s="195">
        <v>19523463.103059735</v>
      </c>
      <c r="AH134" s="195">
        <v>5147859.25063786</v>
      </c>
      <c r="AI134" s="195">
        <v>1980049.2131583674</v>
      </c>
      <c r="AJ134" s="195">
        <v>782</v>
      </c>
      <c r="AK134" s="195">
        <v>7349</v>
      </c>
      <c r="AL134" s="195">
        <v>0.8014142737901462</v>
      </c>
      <c r="AM134" s="195">
        <v>456</v>
      </c>
      <c r="AN134" s="195">
        <v>0.028032212454662815</v>
      </c>
      <c r="AO134" s="195">
        <v>0.024063958486408847</v>
      </c>
      <c r="AP134" s="195">
        <v>0</v>
      </c>
      <c r="AQ134" s="195">
        <v>29</v>
      </c>
      <c r="AR134" s="195">
        <v>0</v>
      </c>
      <c r="AS134" s="195">
        <v>0</v>
      </c>
      <c r="AT134" s="195">
        <v>0</v>
      </c>
      <c r="AU134" s="195">
        <v>848.11</v>
      </c>
      <c r="AV134" s="195">
        <v>19.180295008902146</v>
      </c>
      <c r="AW134" s="195">
        <v>0.9439162612785998</v>
      </c>
      <c r="AX134" s="195">
        <v>669</v>
      </c>
      <c r="AY134" s="195">
        <v>4479</v>
      </c>
      <c r="AZ134" s="195">
        <v>0.14936369725385132</v>
      </c>
      <c r="BA134" s="195">
        <v>0.08456924623033583</v>
      </c>
      <c r="BB134" s="195">
        <v>0</v>
      </c>
      <c r="BC134" s="195">
        <v>6576</v>
      </c>
      <c r="BD134" s="195">
        <v>6337</v>
      </c>
      <c r="BE134" s="195">
        <v>1.037715007101152</v>
      </c>
      <c r="BF134" s="195">
        <v>0.6231786662490217</v>
      </c>
      <c r="BG134" s="195">
        <v>0</v>
      </c>
      <c r="BH134" s="195">
        <v>0</v>
      </c>
      <c r="BI134" s="195">
        <v>0</v>
      </c>
      <c r="BJ134" s="195">
        <v>-3904.08</v>
      </c>
      <c r="BK134" s="195">
        <v>-66694.7</v>
      </c>
      <c r="BL134" s="195">
        <v>-4554.76</v>
      </c>
      <c r="BM134" s="195">
        <v>-23261.809999999998</v>
      </c>
      <c r="BN134" s="195">
        <v>-650.6800000000001</v>
      </c>
      <c r="BO134" s="195">
        <v>-167155</v>
      </c>
      <c r="BP134" s="195">
        <v>-428768.563238103</v>
      </c>
      <c r="BQ134" s="195">
        <v>-1390340.49</v>
      </c>
      <c r="BR134" s="195">
        <v>60458.416094228625</v>
      </c>
      <c r="BS134" s="195">
        <v>1444612</v>
      </c>
      <c r="BT134" s="195">
        <v>489811</v>
      </c>
      <c r="BU134" s="195">
        <v>1178579.4314645445</v>
      </c>
      <c r="BV134" s="195">
        <v>63543.66375985808</v>
      </c>
      <c r="BW134" s="195">
        <v>133455.7818774727</v>
      </c>
      <c r="BX134" s="195">
        <v>556060.4030972832</v>
      </c>
      <c r="BY134" s="195">
        <v>920743.5664731952</v>
      </c>
      <c r="BZ134" s="195">
        <v>1523583.406589063</v>
      </c>
      <c r="CA134" s="195">
        <v>452307.5974287652</v>
      </c>
      <c r="CB134" s="195">
        <v>1464.03</v>
      </c>
      <c r="CC134" s="195">
        <v>17373.077941068477</v>
      </c>
      <c r="CD134" s="195">
        <v>6674837.374725479</v>
      </c>
      <c r="CE134" s="195">
        <v>4295330.171487376</v>
      </c>
      <c r="CF134" s="195">
        <v>0</v>
      </c>
      <c r="CG134" s="229">
        <v>10633157.245510237</v>
      </c>
      <c r="CH134" s="195">
        <v>-2085810</v>
      </c>
      <c r="CI134" s="195">
        <v>424186.46880000015</v>
      </c>
      <c r="CJ134" s="195">
        <v>40936199.40326424</v>
      </c>
      <c r="CL134" s="195">
        <v>16467</v>
      </c>
    </row>
    <row r="135" spans="1:90" ht="9.75">
      <c r="A135" s="195">
        <v>433</v>
      </c>
      <c r="B135" s="195" t="s">
        <v>139</v>
      </c>
      <c r="C135" s="195">
        <v>8098</v>
      </c>
      <c r="D135" s="195">
        <v>29253629.949999996</v>
      </c>
      <c r="E135" s="195">
        <v>8445244.813344747</v>
      </c>
      <c r="F135" s="195">
        <v>1339450.7186342035</v>
      </c>
      <c r="G135" s="195">
        <v>39038325.481978945</v>
      </c>
      <c r="H135" s="195">
        <v>3599.08</v>
      </c>
      <c r="I135" s="195">
        <v>29145349.84</v>
      </c>
      <c r="J135" s="195">
        <v>9892975.641978946</v>
      </c>
      <c r="K135" s="195">
        <v>97139.6453313079</v>
      </c>
      <c r="L135" s="195">
        <v>1973460.8218374716</v>
      </c>
      <c r="M135" s="195">
        <v>0</v>
      </c>
      <c r="N135" s="195">
        <v>11963576.109147726</v>
      </c>
      <c r="O135" s="195">
        <v>4309768.584167442</v>
      </c>
      <c r="P135" s="195">
        <v>16273344.693315167</v>
      </c>
      <c r="Q135" s="195">
        <v>492</v>
      </c>
      <c r="R135" s="195">
        <v>89</v>
      </c>
      <c r="S135" s="195">
        <v>701</v>
      </c>
      <c r="T135" s="195">
        <v>324</v>
      </c>
      <c r="U135" s="195">
        <v>280</v>
      </c>
      <c r="V135" s="195">
        <v>4357</v>
      </c>
      <c r="W135" s="195">
        <v>1061</v>
      </c>
      <c r="X135" s="195">
        <v>591</v>
      </c>
      <c r="Y135" s="195">
        <v>203</v>
      </c>
      <c r="Z135" s="195">
        <v>38</v>
      </c>
      <c r="AA135" s="195">
        <v>0</v>
      </c>
      <c r="AB135" s="195">
        <v>7912</v>
      </c>
      <c r="AC135" s="195">
        <v>148</v>
      </c>
      <c r="AD135" s="195">
        <v>1855</v>
      </c>
      <c r="AE135" s="195">
        <v>0.903294256342707</v>
      </c>
      <c r="AF135" s="195">
        <v>8445244.813344747</v>
      </c>
      <c r="AG135" s="195">
        <v>27808034.675515316</v>
      </c>
      <c r="AH135" s="195">
        <v>6747973.079363045</v>
      </c>
      <c r="AI135" s="195">
        <v>3094941.7881349255</v>
      </c>
      <c r="AJ135" s="195">
        <v>286</v>
      </c>
      <c r="AK135" s="195">
        <v>3798</v>
      </c>
      <c r="AL135" s="195">
        <v>0.5671391661420812</v>
      </c>
      <c r="AM135" s="195">
        <v>148</v>
      </c>
      <c r="AN135" s="195">
        <v>0.018276117559891333</v>
      </c>
      <c r="AO135" s="195">
        <v>0.014307863591637365</v>
      </c>
      <c r="AP135" s="195">
        <v>0</v>
      </c>
      <c r="AQ135" s="195">
        <v>38</v>
      </c>
      <c r="AR135" s="195">
        <v>0</v>
      </c>
      <c r="AS135" s="195">
        <v>0</v>
      </c>
      <c r="AT135" s="195">
        <v>0</v>
      </c>
      <c r="AU135" s="195">
        <v>597.6</v>
      </c>
      <c r="AV135" s="195">
        <v>13.550870147255688</v>
      </c>
      <c r="AW135" s="195">
        <v>1.3360464795458196</v>
      </c>
      <c r="AX135" s="195">
        <v>398</v>
      </c>
      <c r="AY135" s="195">
        <v>2624</v>
      </c>
      <c r="AZ135" s="195">
        <v>0.15167682926829268</v>
      </c>
      <c r="BA135" s="195">
        <v>0.0868823782447772</v>
      </c>
      <c r="BB135" s="195">
        <v>0</v>
      </c>
      <c r="BC135" s="195">
        <v>2020</v>
      </c>
      <c r="BD135" s="195">
        <v>3341</v>
      </c>
      <c r="BE135" s="195">
        <v>0.6046093983837174</v>
      </c>
      <c r="BF135" s="195">
        <v>0.1900730575315871</v>
      </c>
      <c r="BG135" s="195">
        <v>0</v>
      </c>
      <c r="BH135" s="195">
        <v>0</v>
      </c>
      <c r="BI135" s="195">
        <v>0</v>
      </c>
      <c r="BJ135" s="195">
        <v>-1943.52</v>
      </c>
      <c r="BK135" s="195">
        <v>-33201.799999999996</v>
      </c>
      <c r="BL135" s="195">
        <v>-2267.44</v>
      </c>
      <c r="BM135" s="195">
        <v>-11580.14</v>
      </c>
      <c r="BN135" s="195">
        <v>-323.92</v>
      </c>
      <c r="BO135" s="195">
        <v>-59608</v>
      </c>
      <c r="BP135" s="195">
        <v>-189457.78579371533</v>
      </c>
      <c r="BQ135" s="195">
        <v>-692136.0599999999</v>
      </c>
      <c r="BR135" s="195">
        <v>177263.44181268103</v>
      </c>
      <c r="BS135" s="195">
        <v>727932</v>
      </c>
      <c r="BT135" s="195">
        <v>226573</v>
      </c>
      <c r="BU135" s="195">
        <v>508996.28072444606</v>
      </c>
      <c r="BV135" s="195">
        <v>13819.042114133674</v>
      </c>
      <c r="BW135" s="195">
        <v>58262.31202182018</v>
      </c>
      <c r="BX135" s="195">
        <v>171978.04434284213</v>
      </c>
      <c r="BY135" s="195">
        <v>428050.0253107906</v>
      </c>
      <c r="BZ135" s="195">
        <v>684417.2779968116</v>
      </c>
      <c r="CA135" s="195">
        <v>200257.29572065148</v>
      </c>
      <c r="CB135" s="195">
        <v>728.8199999999999</v>
      </c>
      <c r="CC135" s="195">
        <v>-4638.772412989594</v>
      </c>
      <c r="CD135" s="195">
        <v>3134030.7676311866</v>
      </c>
      <c r="CE135" s="195">
        <v>1973460.8218374716</v>
      </c>
      <c r="CF135" s="195">
        <v>0</v>
      </c>
      <c r="CG135" s="229">
        <v>4309768.584167442</v>
      </c>
      <c r="CH135" s="195">
        <v>-881535</v>
      </c>
      <c r="CI135" s="195">
        <v>-114088.83839999995</v>
      </c>
      <c r="CJ135" s="195">
        <v>15391809.693315167</v>
      </c>
      <c r="CL135" s="195">
        <v>8175</v>
      </c>
    </row>
    <row r="136" spans="1:90" ht="9.75">
      <c r="A136" s="195">
        <v>434</v>
      </c>
      <c r="B136" s="195" t="s">
        <v>140</v>
      </c>
      <c r="C136" s="195">
        <v>15208</v>
      </c>
      <c r="D136" s="195">
        <v>53252673.07</v>
      </c>
      <c r="E136" s="195">
        <v>18293251.42786655</v>
      </c>
      <c r="F136" s="195">
        <v>5794219.827045586</v>
      </c>
      <c r="G136" s="195">
        <v>77340144.32491213</v>
      </c>
      <c r="H136" s="195">
        <v>3599.08</v>
      </c>
      <c r="I136" s="195">
        <v>54734808.64</v>
      </c>
      <c r="J136" s="195">
        <v>22605335.68491213</v>
      </c>
      <c r="K136" s="195">
        <v>388263.71360543126</v>
      </c>
      <c r="L136" s="195">
        <v>3262756.0150590367</v>
      </c>
      <c r="M136" s="195">
        <v>0</v>
      </c>
      <c r="N136" s="195">
        <v>26256355.413576595</v>
      </c>
      <c r="O136" s="195">
        <v>-1016454.2424518464</v>
      </c>
      <c r="P136" s="195">
        <v>25239901.17112475</v>
      </c>
      <c r="Q136" s="195">
        <v>812</v>
      </c>
      <c r="R136" s="195">
        <v>150</v>
      </c>
      <c r="S136" s="195">
        <v>951</v>
      </c>
      <c r="T136" s="195">
        <v>473</v>
      </c>
      <c r="U136" s="195">
        <v>461</v>
      </c>
      <c r="V136" s="195">
        <v>8335</v>
      </c>
      <c r="W136" s="195">
        <v>2304</v>
      </c>
      <c r="X136" s="195">
        <v>1194</v>
      </c>
      <c r="Y136" s="195">
        <v>528</v>
      </c>
      <c r="Z136" s="195">
        <v>6278</v>
      </c>
      <c r="AA136" s="195">
        <v>0</v>
      </c>
      <c r="AB136" s="195">
        <v>8346</v>
      </c>
      <c r="AC136" s="195">
        <v>584</v>
      </c>
      <c r="AD136" s="195">
        <v>4026</v>
      </c>
      <c r="AE136" s="195">
        <v>1.041870106263125</v>
      </c>
      <c r="AF136" s="195">
        <v>18293251.42786655</v>
      </c>
      <c r="AG136" s="195">
        <v>10815788.56046334</v>
      </c>
      <c r="AH136" s="195">
        <v>2126352.858525026</v>
      </c>
      <c r="AI136" s="195">
        <v>954348.0441799338</v>
      </c>
      <c r="AJ136" s="195">
        <v>930</v>
      </c>
      <c r="AK136" s="195">
        <v>7148</v>
      </c>
      <c r="AL136" s="195">
        <v>0.9798892028564354</v>
      </c>
      <c r="AM136" s="195">
        <v>584</v>
      </c>
      <c r="AN136" s="195">
        <v>0.03840084166228301</v>
      </c>
      <c r="AO136" s="195">
        <v>0.03443258769402904</v>
      </c>
      <c r="AP136" s="195">
        <v>1</v>
      </c>
      <c r="AQ136" s="195">
        <v>6278</v>
      </c>
      <c r="AR136" s="195">
        <v>0</v>
      </c>
      <c r="AS136" s="195">
        <v>3</v>
      </c>
      <c r="AT136" s="195">
        <v>749</v>
      </c>
      <c r="AU136" s="195">
        <v>819.76</v>
      </c>
      <c r="AV136" s="195">
        <v>18.551771250121988</v>
      </c>
      <c r="AW136" s="195">
        <v>0.9758956226298044</v>
      </c>
      <c r="AX136" s="195">
        <v>854</v>
      </c>
      <c r="AY136" s="195">
        <v>4553</v>
      </c>
      <c r="AZ136" s="195">
        <v>0.18756863606413354</v>
      </c>
      <c r="BA136" s="195">
        <v>0.12277418504061806</v>
      </c>
      <c r="BB136" s="195">
        <v>0</v>
      </c>
      <c r="BC136" s="195">
        <v>4853</v>
      </c>
      <c r="BD136" s="195">
        <v>5925</v>
      </c>
      <c r="BE136" s="195">
        <v>0.8190717299578059</v>
      </c>
      <c r="BF136" s="195">
        <v>0.40453538910567555</v>
      </c>
      <c r="BG136" s="195">
        <v>0</v>
      </c>
      <c r="BH136" s="195">
        <v>0</v>
      </c>
      <c r="BI136" s="195">
        <v>0</v>
      </c>
      <c r="BJ136" s="195">
        <v>-3649.92</v>
      </c>
      <c r="BK136" s="195">
        <v>-62352.799999999996</v>
      </c>
      <c r="BL136" s="195">
        <v>-4258.240000000001</v>
      </c>
      <c r="BM136" s="195">
        <v>-21747.44</v>
      </c>
      <c r="BN136" s="195">
        <v>-608.32</v>
      </c>
      <c r="BO136" s="195">
        <v>195042</v>
      </c>
      <c r="BP136" s="195">
        <v>-636360.6758293638</v>
      </c>
      <c r="BQ136" s="195">
        <v>-1299827.76</v>
      </c>
      <c r="BR136" s="195">
        <v>298338.15703547</v>
      </c>
      <c r="BS136" s="195">
        <v>1210696</v>
      </c>
      <c r="BT136" s="195">
        <v>410614</v>
      </c>
      <c r="BU136" s="195">
        <v>925084.892934011</v>
      </c>
      <c r="BV136" s="195">
        <v>34547.96240556766</v>
      </c>
      <c r="BW136" s="195">
        <v>125012.20418803902</v>
      </c>
      <c r="BX136" s="195">
        <v>361109.1862352993</v>
      </c>
      <c r="BY136" s="195">
        <v>740508.550524073</v>
      </c>
      <c r="BZ136" s="195">
        <v>1231942.1627163913</v>
      </c>
      <c r="CA136" s="195">
        <v>383704.22232368414</v>
      </c>
      <c r="CB136" s="195">
        <v>1368.72</v>
      </c>
      <c r="CC136" s="195">
        <v>-195108.0074741348</v>
      </c>
      <c r="CD136" s="195">
        <v>5722860.0508884005</v>
      </c>
      <c r="CE136" s="195">
        <v>3262756.0150590367</v>
      </c>
      <c r="CF136" s="195">
        <v>0</v>
      </c>
      <c r="CG136" s="229">
        <v>-1016454.2424518464</v>
      </c>
      <c r="CH136" s="195">
        <v>-985439</v>
      </c>
      <c r="CI136" s="195">
        <v>496130.1609600001</v>
      </c>
      <c r="CJ136" s="195">
        <v>24254462.17112475</v>
      </c>
      <c r="CL136" s="195">
        <v>15311</v>
      </c>
    </row>
    <row r="137" spans="1:90" ht="9.75">
      <c r="A137" s="195">
        <v>435</v>
      </c>
      <c r="B137" s="195" t="s">
        <v>141</v>
      </c>
      <c r="C137" s="195">
        <v>756</v>
      </c>
      <c r="D137" s="195">
        <v>3038608.29</v>
      </c>
      <c r="E137" s="195">
        <v>1256907.5730349876</v>
      </c>
      <c r="F137" s="195">
        <v>359961.0564768625</v>
      </c>
      <c r="G137" s="195">
        <v>4655476.91951185</v>
      </c>
      <c r="H137" s="195">
        <v>3599.08</v>
      </c>
      <c r="I137" s="195">
        <v>2720904.48</v>
      </c>
      <c r="J137" s="195">
        <v>1934572.43951185</v>
      </c>
      <c r="K137" s="195">
        <v>75984.18236906332</v>
      </c>
      <c r="L137" s="195">
        <v>452781.33903453813</v>
      </c>
      <c r="M137" s="195">
        <v>169342.8310426264</v>
      </c>
      <c r="N137" s="195">
        <v>2632680.791958078</v>
      </c>
      <c r="O137" s="195">
        <v>620320.5832864866</v>
      </c>
      <c r="P137" s="195">
        <v>3253001.3752445644</v>
      </c>
      <c r="Q137" s="195">
        <v>32</v>
      </c>
      <c r="R137" s="195">
        <v>7</v>
      </c>
      <c r="S137" s="195">
        <v>31</v>
      </c>
      <c r="T137" s="195">
        <v>18</v>
      </c>
      <c r="U137" s="195">
        <v>21</v>
      </c>
      <c r="V137" s="195">
        <v>351</v>
      </c>
      <c r="W137" s="195">
        <v>141</v>
      </c>
      <c r="X137" s="195">
        <v>108</v>
      </c>
      <c r="Y137" s="195">
        <v>47</v>
      </c>
      <c r="Z137" s="195">
        <v>0</v>
      </c>
      <c r="AA137" s="195">
        <v>0</v>
      </c>
      <c r="AB137" s="195">
        <v>753</v>
      </c>
      <c r="AC137" s="195">
        <v>3</v>
      </c>
      <c r="AD137" s="195">
        <v>296</v>
      </c>
      <c r="AE137" s="195">
        <v>1.4400458669832614</v>
      </c>
      <c r="AF137" s="195">
        <v>1256907.5730349876</v>
      </c>
      <c r="AG137" s="195">
        <v>22675887.497329183</v>
      </c>
      <c r="AH137" s="195">
        <v>5659946.997814898</v>
      </c>
      <c r="AI137" s="195">
        <v>2292219.134151804</v>
      </c>
      <c r="AJ137" s="195">
        <v>37</v>
      </c>
      <c r="AK137" s="195">
        <v>268</v>
      </c>
      <c r="AL137" s="195">
        <v>1.0397896678488951</v>
      </c>
      <c r="AM137" s="195">
        <v>3</v>
      </c>
      <c r="AN137" s="195">
        <v>0.003968253968253968</v>
      </c>
      <c r="AO137" s="195">
        <v>0</v>
      </c>
      <c r="AP137" s="195">
        <v>0</v>
      </c>
      <c r="AQ137" s="195">
        <v>0</v>
      </c>
      <c r="AR137" s="195">
        <v>0</v>
      </c>
      <c r="AS137" s="195">
        <v>3</v>
      </c>
      <c r="AT137" s="195">
        <v>331</v>
      </c>
      <c r="AU137" s="195">
        <v>214.52</v>
      </c>
      <c r="AV137" s="195">
        <v>3.5241469326869286</v>
      </c>
      <c r="AW137" s="195">
        <v>5.1372978201053465</v>
      </c>
      <c r="AX137" s="195">
        <v>40</v>
      </c>
      <c r="AY137" s="195">
        <v>185</v>
      </c>
      <c r="AZ137" s="195">
        <v>0.21621621621621623</v>
      </c>
      <c r="BA137" s="195">
        <v>0.15142176519270073</v>
      </c>
      <c r="BB137" s="195">
        <v>0.405533</v>
      </c>
      <c r="BC137" s="195">
        <v>157</v>
      </c>
      <c r="BD137" s="195">
        <v>234</v>
      </c>
      <c r="BE137" s="195">
        <v>0.6709401709401709</v>
      </c>
      <c r="BF137" s="195">
        <v>0.2564038300880406</v>
      </c>
      <c r="BG137" s="195">
        <v>0</v>
      </c>
      <c r="BH137" s="195">
        <v>0</v>
      </c>
      <c r="BI137" s="195">
        <v>0</v>
      </c>
      <c r="BJ137" s="195">
        <v>-181.44</v>
      </c>
      <c r="BK137" s="195">
        <v>-3099.6</v>
      </c>
      <c r="BL137" s="195">
        <v>-211.68</v>
      </c>
      <c r="BM137" s="195">
        <v>-1081.08</v>
      </c>
      <c r="BN137" s="195">
        <v>-30.240000000000002</v>
      </c>
      <c r="BO137" s="195">
        <v>-1935</v>
      </c>
      <c r="BP137" s="195">
        <v>-10550.030644120086</v>
      </c>
      <c r="BQ137" s="195">
        <v>-64615.32</v>
      </c>
      <c r="BR137" s="195">
        <v>215879.84020721586</v>
      </c>
      <c r="BS137" s="195">
        <v>102847</v>
      </c>
      <c r="BT137" s="195">
        <v>28760</v>
      </c>
      <c r="BU137" s="195">
        <v>66423.33783439497</v>
      </c>
      <c r="BV137" s="195">
        <v>3815.7005838035793</v>
      </c>
      <c r="BW137" s="195">
        <v>10995.240063434358</v>
      </c>
      <c r="BX137" s="195">
        <v>27136.50793780879</v>
      </c>
      <c r="BY137" s="195">
        <v>33965.03785684048</v>
      </c>
      <c r="BZ137" s="195">
        <v>51871.14596685789</v>
      </c>
      <c r="CA137" s="195">
        <v>18718.73228490653</v>
      </c>
      <c r="CB137" s="195">
        <v>68.03999999999999</v>
      </c>
      <c r="CC137" s="195">
        <v>-4554.693056604385</v>
      </c>
      <c r="CD137" s="195">
        <v>553990.8896786582</v>
      </c>
      <c r="CE137" s="195">
        <v>452781.33903453813</v>
      </c>
      <c r="CF137" s="195">
        <v>169342.8310426264</v>
      </c>
      <c r="CG137" s="229">
        <v>620320.5832864866</v>
      </c>
      <c r="CH137" s="195">
        <v>-180972</v>
      </c>
      <c r="CI137" s="195">
        <v>-113307.40800000002</v>
      </c>
      <c r="CJ137" s="195">
        <v>3072029.3752445644</v>
      </c>
      <c r="CL137" s="195">
        <v>761</v>
      </c>
    </row>
    <row r="138" spans="1:90" ht="9.75">
      <c r="A138" s="195">
        <v>436</v>
      </c>
      <c r="B138" s="195" t="s">
        <v>142</v>
      </c>
      <c r="C138" s="195">
        <v>2105</v>
      </c>
      <c r="D138" s="195">
        <v>8945498.1</v>
      </c>
      <c r="E138" s="195">
        <v>2171334.0049367193</v>
      </c>
      <c r="F138" s="195">
        <v>343605.9398625752</v>
      </c>
      <c r="G138" s="195">
        <v>11460438.044799294</v>
      </c>
      <c r="H138" s="195">
        <v>3599.08</v>
      </c>
      <c r="I138" s="195">
        <v>7576063.399999999</v>
      </c>
      <c r="J138" s="195">
        <v>3884374.644799295</v>
      </c>
      <c r="K138" s="195">
        <v>33370.25577940638</v>
      </c>
      <c r="L138" s="195">
        <v>411340.25289079844</v>
      </c>
      <c r="M138" s="195">
        <v>0</v>
      </c>
      <c r="N138" s="195">
        <v>4329085.1534695</v>
      </c>
      <c r="O138" s="195">
        <v>2133602.354876145</v>
      </c>
      <c r="P138" s="195">
        <v>6462687.508345645</v>
      </c>
      <c r="Q138" s="195">
        <v>224</v>
      </c>
      <c r="R138" s="195">
        <v>45</v>
      </c>
      <c r="S138" s="195">
        <v>284</v>
      </c>
      <c r="T138" s="195">
        <v>108</v>
      </c>
      <c r="U138" s="195">
        <v>90</v>
      </c>
      <c r="V138" s="195">
        <v>1014</v>
      </c>
      <c r="W138" s="195">
        <v>187</v>
      </c>
      <c r="X138" s="195">
        <v>113</v>
      </c>
      <c r="Y138" s="195">
        <v>40</v>
      </c>
      <c r="Z138" s="195">
        <v>2</v>
      </c>
      <c r="AA138" s="195">
        <v>0</v>
      </c>
      <c r="AB138" s="195">
        <v>2091</v>
      </c>
      <c r="AC138" s="195">
        <v>12</v>
      </c>
      <c r="AD138" s="195">
        <v>340</v>
      </c>
      <c r="AE138" s="195">
        <v>0.8934480623447368</v>
      </c>
      <c r="AF138" s="195">
        <v>2171334.0049367193</v>
      </c>
      <c r="AG138" s="195">
        <v>1428592.0135809942</v>
      </c>
      <c r="AH138" s="195">
        <v>478539.77317258867</v>
      </c>
      <c r="AI138" s="195">
        <v>133787.10899718697</v>
      </c>
      <c r="AJ138" s="195">
        <v>89</v>
      </c>
      <c r="AK138" s="195">
        <v>818</v>
      </c>
      <c r="AL138" s="195">
        <v>0.8194364355227597</v>
      </c>
      <c r="AM138" s="195">
        <v>12</v>
      </c>
      <c r="AN138" s="195">
        <v>0.005700712589073635</v>
      </c>
      <c r="AO138" s="195">
        <v>0.0017324586208196666</v>
      </c>
      <c r="AP138" s="195">
        <v>0</v>
      </c>
      <c r="AQ138" s="195">
        <v>2</v>
      </c>
      <c r="AR138" s="195">
        <v>0</v>
      </c>
      <c r="AS138" s="195">
        <v>0</v>
      </c>
      <c r="AT138" s="195">
        <v>0</v>
      </c>
      <c r="AU138" s="195">
        <v>213.85</v>
      </c>
      <c r="AV138" s="195">
        <v>9.843348141220481</v>
      </c>
      <c r="AW138" s="195">
        <v>1.8392717696540504</v>
      </c>
      <c r="AX138" s="195">
        <v>58</v>
      </c>
      <c r="AY138" s="195">
        <v>573</v>
      </c>
      <c r="AZ138" s="195">
        <v>0.1012216404886562</v>
      </c>
      <c r="BA138" s="195">
        <v>0.036427189465140716</v>
      </c>
      <c r="BB138" s="195">
        <v>0</v>
      </c>
      <c r="BC138" s="195">
        <v>474</v>
      </c>
      <c r="BD138" s="195">
        <v>712</v>
      </c>
      <c r="BE138" s="195">
        <v>0.6657303370786517</v>
      </c>
      <c r="BF138" s="195">
        <v>0.2511939962265214</v>
      </c>
      <c r="BG138" s="195">
        <v>0</v>
      </c>
      <c r="BH138" s="195">
        <v>0</v>
      </c>
      <c r="BI138" s="195">
        <v>0</v>
      </c>
      <c r="BJ138" s="195">
        <v>-505.2</v>
      </c>
      <c r="BK138" s="195">
        <v>-8630.5</v>
      </c>
      <c r="BL138" s="195">
        <v>-589.4000000000001</v>
      </c>
      <c r="BM138" s="195">
        <v>-3010.15</v>
      </c>
      <c r="BN138" s="195">
        <v>-84.2</v>
      </c>
      <c r="BO138" s="195">
        <v>27057</v>
      </c>
      <c r="BP138" s="195">
        <v>-49251.92939227253</v>
      </c>
      <c r="BQ138" s="195">
        <v>-179914.35</v>
      </c>
      <c r="BR138" s="195">
        <v>-8187.144025707617</v>
      </c>
      <c r="BS138" s="195">
        <v>152295</v>
      </c>
      <c r="BT138" s="195">
        <v>45371</v>
      </c>
      <c r="BU138" s="195">
        <v>119780.92998940397</v>
      </c>
      <c r="BV138" s="195">
        <v>4609.6513827783165</v>
      </c>
      <c r="BW138" s="195">
        <v>6310.905657128428</v>
      </c>
      <c r="BX138" s="195">
        <v>59475.10213118984</v>
      </c>
      <c r="BY138" s="195">
        <v>96539.81285947633</v>
      </c>
      <c r="BZ138" s="195">
        <v>158323.6257132645</v>
      </c>
      <c r="CA138" s="195">
        <v>36220.49153380224</v>
      </c>
      <c r="CB138" s="195">
        <v>189.45</v>
      </c>
      <c r="CC138" s="195">
        <v>15037.957041734993</v>
      </c>
      <c r="CD138" s="195">
        <v>713023.782283071</v>
      </c>
      <c r="CE138" s="195">
        <v>411340.25289079844</v>
      </c>
      <c r="CF138" s="195">
        <v>0</v>
      </c>
      <c r="CG138" s="229">
        <v>2133602.354876145</v>
      </c>
      <c r="CH138" s="195">
        <v>-363249</v>
      </c>
      <c r="CI138" s="195">
        <v>-35945.79839999999</v>
      </c>
      <c r="CJ138" s="195">
        <v>6099438.508345645</v>
      </c>
      <c r="CL138" s="195">
        <v>2076</v>
      </c>
    </row>
    <row r="139" spans="1:90" ht="9.75">
      <c r="A139" s="195">
        <v>440</v>
      </c>
      <c r="B139" s="195" t="s">
        <v>143</v>
      </c>
      <c r="C139" s="195">
        <v>5176</v>
      </c>
      <c r="D139" s="195">
        <v>21700455.1</v>
      </c>
      <c r="E139" s="195">
        <v>3752792.0661818157</v>
      </c>
      <c r="F139" s="195">
        <v>2387085.086635996</v>
      </c>
      <c r="G139" s="195">
        <v>27840332.252817813</v>
      </c>
      <c r="H139" s="195">
        <v>3599.08</v>
      </c>
      <c r="I139" s="195">
        <v>18628838.08</v>
      </c>
      <c r="J139" s="195">
        <v>9211494.172817815</v>
      </c>
      <c r="K139" s="195">
        <v>3138.9959428868256</v>
      </c>
      <c r="L139" s="195">
        <v>896411.9499487642</v>
      </c>
      <c r="M139" s="195">
        <v>221695.48200874956</v>
      </c>
      <c r="N139" s="195">
        <v>10332740.600718215</v>
      </c>
      <c r="O139" s="195">
        <v>4144178.4475446153</v>
      </c>
      <c r="P139" s="195">
        <v>14476919.04826283</v>
      </c>
      <c r="Q139" s="195">
        <v>642</v>
      </c>
      <c r="R139" s="195">
        <v>95</v>
      </c>
      <c r="S139" s="195">
        <v>603</v>
      </c>
      <c r="T139" s="195">
        <v>267</v>
      </c>
      <c r="U139" s="195">
        <v>260</v>
      </c>
      <c r="V139" s="195">
        <v>2563</v>
      </c>
      <c r="W139" s="195">
        <v>433</v>
      </c>
      <c r="X139" s="195">
        <v>218</v>
      </c>
      <c r="Y139" s="195">
        <v>95</v>
      </c>
      <c r="Z139" s="195">
        <v>4765</v>
      </c>
      <c r="AA139" s="195">
        <v>0</v>
      </c>
      <c r="AB139" s="195">
        <v>307</v>
      </c>
      <c r="AC139" s="195">
        <v>104</v>
      </c>
      <c r="AD139" s="195">
        <v>746</v>
      </c>
      <c r="AE139" s="195">
        <v>0.6279933020948647</v>
      </c>
      <c r="AF139" s="195">
        <v>3752792.0661818157</v>
      </c>
      <c r="AG139" s="195">
        <v>2700180.644832682</v>
      </c>
      <c r="AH139" s="195">
        <v>623184.7499544304</v>
      </c>
      <c r="AI139" s="195">
        <v>312169.9209934363</v>
      </c>
      <c r="AJ139" s="195">
        <v>105</v>
      </c>
      <c r="AK139" s="195">
        <v>2275</v>
      </c>
      <c r="AL139" s="195">
        <v>0.34760536089418365</v>
      </c>
      <c r="AM139" s="195">
        <v>104</v>
      </c>
      <c r="AN139" s="195">
        <v>0.02009273570324575</v>
      </c>
      <c r="AO139" s="195">
        <v>0.016124481734991782</v>
      </c>
      <c r="AP139" s="195">
        <v>3</v>
      </c>
      <c r="AQ139" s="195">
        <v>4765</v>
      </c>
      <c r="AR139" s="195">
        <v>0</v>
      </c>
      <c r="AS139" s="195">
        <v>3</v>
      </c>
      <c r="AT139" s="195">
        <v>2019</v>
      </c>
      <c r="AU139" s="195">
        <v>142.45</v>
      </c>
      <c r="AV139" s="195">
        <v>36.33555633555634</v>
      </c>
      <c r="AW139" s="195">
        <v>0.498261047328651</v>
      </c>
      <c r="AX139" s="195">
        <v>137</v>
      </c>
      <c r="AY139" s="195">
        <v>1357</v>
      </c>
      <c r="AZ139" s="195">
        <v>0.10095799557848195</v>
      </c>
      <c r="BA139" s="195">
        <v>0.03616354455496647</v>
      </c>
      <c r="BB139" s="195">
        <v>0</v>
      </c>
      <c r="BC139" s="195">
        <v>931</v>
      </c>
      <c r="BD139" s="195">
        <v>2195</v>
      </c>
      <c r="BE139" s="195">
        <v>0.42414578587699314</v>
      </c>
      <c r="BF139" s="195">
        <v>0.009609445024862828</v>
      </c>
      <c r="BG139" s="195">
        <v>0</v>
      </c>
      <c r="BH139" s="195">
        <v>0</v>
      </c>
      <c r="BI139" s="195">
        <v>0</v>
      </c>
      <c r="BJ139" s="195">
        <v>-1242.24</v>
      </c>
      <c r="BK139" s="195">
        <v>-21221.6</v>
      </c>
      <c r="BL139" s="195">
        <v>-1449.2800000000002</v>
      </c>
      <c r="BM139" s="195">
        <v>-7401.679999999999</v>
      </c>
      <c r="BN139" s="195">
        <v>-207.04</v>
      </c>
      <c r="BO139" s="195">
        <v>-43352</v>
      </c>
      <c r="BP139" s="195">
        <v>-44520.859991739875</v>
      </c>
      <c r="BQ139" s="195">
        <v>-442392.72</v>
      </c>
      <c r="BR139" s="195">
        <v>14361.762467931956</v>
      </c>
      <c r="BS139" s="195">
        <v>333918</v>
      </c>
      <c r="BT139" s="195">
        <v>115068</v>
      </c>
      <c r="BU139" s="195">
        <v>264249.4247212743</v>
      </c>
      <c r="BV139" s="195">
        <v>8620.971730934089</v>
      </c>
      <c r="BW139" s="195">
        <v>32415.934720927144</v>
      </c>
      <c r="BX139" s="195">
        <v>138524.35282339575</v>
      </c>
      <c r="BY139" s="195">
        <v>269394.57623006677</v>
      </c>
      <c r="BZ139" s="195">
        <v>333512.1917080896</v>
      </c>
      <c r="CA139" s="195">
        <v>102423.60818471834</v>
      </c>
      <c r="CB139" s="195">
        <v>465.84</v>
      </c>
      <c r="CC139" s="195">
        <v>-7963.932646833914</v>
      </c>
      <c r="CD139" s="195">
        <v>1561638.729940504</v>
      </c>
      <c r="CE139" s="195">
        <v>896411.9499487642</v>
      </c>
      <c r="CF139" s="195">
        <v>221695.48200874956</v>
      </c>
      <c r="CG139" s="229">
        <v>4144178.4475446153</v>
      </c>
      <c r="CH139" s="195">
        <v>-1127867</v>
      </c>
      <c r="CI139" s="195">
        <v>-239638.65600000002</v>
      </c>
      <c r="CJ139" s="195">
        <v>13349052.04826283</v>
      </c>
      <c r="CL139" s="195">
        <v>5147</v>
      </c>
    </row>
    <row r="140" spans="1:90" ht="9.75">
      <c r="A140" s="195">
        <v>441</v>
      </c>
      <c r="B140" s="195" t="s">
        <v>144</v>
      </c>
      <c r="C140" s="195">
        <v>4831</v>
      </c>
      <c r="D140" s="195">
        <v>18092203.04</v>
      </c>
      <c r="E140" s="195">
        <v>6456003.0504582105</v>
      </c>
      <c r="F140" s="195">
        <v>1316824.049348561</v>
      </c>
      <c r="G140" s="195">
        <v>25865030.13980677</v>
      </c>
      <c r="H140" s="195">
        <v>3599.08</v>
      </c>
      <c r="I140" s="195">
        <v>17387155.48</v>
      </c>
      <c r="J140" s="195">
        <v>8477874.65980677</v>
      </c>
      <c r="K140" s="195">
        <v>362970.87890654994</v>
      </c>
      <c r="L140" s="195">
        <v>1405217.056691552</v>
      </c>
      <c r="M140" s="195">
        <v>0</v>
      </c>
      <c r="N140" s="195">
        <v>10246062.59540487</v>
      </c>
      <c r="O140" s="195">
        <v>1987568.7530207597</v>
      </c>
      <c r="P140" s="195">
        <v>12233631.34842563</v>
      </c>
      <c r="Q140" s="195">
        <v>215</v>
      </c>
      <c r="R140" s="195">
        <v>48</v>
      </c>
      <c r="S140" s="195">
        <v>269</v>
      </c>
      <c r="T140" s="195">
        <v>144</v>
      </c>
      <c r="U140" s="195">
        <v>143</v>
      </c>
      <c r="V140" s="195">
        <v>2494</v>
      </c>
      <c r="W140" s="195">
        <v>783</v>
      </c>
      <c r="X140" s="195">
        <v>504</v>
      </c>
      <c r="Y140" s="195">
        <v>231</v>
      </c>
      <c r="Z140" s="195">
        <v>17</v>
      </c>
      <c r="AA140" s="195">
        <v>0</v>
      </c>
      <c r="AB140" s="195">
        <v>4670</v>
      </c>
      <c r="AC140" s="195">
        <v>144</v>
      </c>
      <c r="AD140" s="195">
        <v>1518</v>
      </c>
      <c r="AE140" s="195">
        <v>1.1575012456638858</v>
      </c>
      <c r="AF140" s="195">
        <v>6456003.0504582105</v>
      </c>
      <c r="AG140" s="195">
        <v>4512922.137862927</v>
      </c>
      <c r="AH140" s="195">
        <v>995721.9820938352</v>
      </c>
      <c r="AI140" s="195">
        <v>615420.7013870601</v>
      </c>
      <c r="AJ140" s="195">
        <v>268</v>
      </c>
      <c r="AK140" s="195">
        <v>2138</v>
      </c>
      <c r="AL140" s="195">
        <v>0.944073181599108</v>
      </c>
      <c r="AM140" s="195">
        <v>144</v>
      </c>
      <c r="AN140" s="195">
        <v>0.029807493272614366</v>
      </c>
      <c r="AO140" s="195">
        <v>0.025839239304360398</v>
      </c>
      <c r="AP140" s="195">
        <v>0</v>
      </c>
      <c r="AQ140" s="195">
        <v>17</v>
      </c>
      <c r="AR140" s="195">
        <v>0</v>
      </c>
      <c r="AS140" s="195">
        <v>0</v>
      </c>
      <c r="AT140" s="195">
        <v>0</v>
      </c>
      <c r="AU140" s="195">
        <v>750.05</v>
      </c>
      <c r="AV140" s="195">
        <v>6.4409039397373515</v>
      </c>
      <c r="AW140" s="195">
        <v>2.8108775607297405</v>
      </c>
      <c r="AX140" s="195">
        <v>173</v>
      </c>
      <c r="AY140" s="195">
        <v>1283</v>
      </c>
      <c r="AZ140" s="195">
        <v>0.1348402182385035</v>
      </c>
      <c r="BA140" s="195">
        <v>0.07004576721498802</v>
      </c>
      <c r="BB140" s="195">
        <v>0.250666</v>
      </c>
      <c r="BC140" s="195">
        <v>1397</v>
      </c>
      <c r="BD140" s="195">
        <v>1793</v>
      </c>
      <c r="BE140" s="195">
        <v>0.7791411042944786</v>
      </c>
      <c r="BF140" s="195">
        <v>0.36460476344234827</v>
      </c>
      <c r="BG140" s="195">
        <v>0</v>
      </c>
      <c r="BH140" s="195">
        <v>0</v>
      </c>
      <c r="BI140" s="195">
        <v>0</v>
      </c>
      <c r="BJ140" s="195">
        <v>-1159.44</v>
      </c>
      <c r="BK140" s="195">
        <v>-19807.1</v>
      </c>
      <c r="BL140" s="195">
        <v>-1352.68</v>
      </c>
      <c r="BM140" s="195">
        <v>-6908.33</v>
      </c>
      <c r="BN140" s="195">
        <v>-193.24</v>
      </c>
      <c r="BO140" s="195">
        <v>97180</v>
      </c>
      <c r="BP140" s="195">
        <v>-68820.10784886536</v>
      </c>
      <c r="BQ140" s="195">
        <v>-412905.57</v>
      </c>
      <c r="BR140" s="195">
        <v>-3537.7496837247163</v>
      </c>
      <c r="BS140" s="195">
        <v>440971</v>
      </c>
      <c r="BT140" s="195">
        <v>142817</v>
      </c>
      <c r="BU140" s="195">
        <v>344336.52454953437</v>
      </c>
      <c r="BV140" s="195">
        <v>17832.943227524513</v>
      </c>
      <c r="BW140" s="195">
        <v>59729.45641819508</v>
      </c>
      <c r="BX140" s="195">
        <v>158241.6708336102</v>
      </c>
      <c r="BY140" s="195">
        <v>262569.6459401098</v>
      </c>
      <c r="BZ140" s="195">
        <v>409634.62053091574</v>
      </c>
      <c r="CA140" s="195">
        <v>124770.503660501</v>
      </c>
      <c r="CB140" s="195">
        <v>434.78999999999996</v>
      </c>
      <c r="CC140" s="195">
        <v>-1609.7209362484864</v>
      </c>
      <c r="CD140" s="195">
        <v>2053370.6845404175</v>
      </c>
      <c r="CE140" s="195">
        <v>1405217.056691552</v>
      </c>
      <c r="CF140" s="195">
        <v>0</v>
      </c>
      <c r="CG140" s="229">
        <v>1987568.7530207597</v>
      </c>
      <c r="CH140" s="195">
        <v>-558183</v>
      </c>
      <c r="CI140" s="195">
        <v>-98147.65823999999</v>
      </c>
      <c r="CJ140" s="195">
        <v>11675448.34842563</v>
      </c>
      <c r="CL140" s="195">
        <v>4860</v>
      </c>
    </row>
    <row r="141" spans="1:90" ht="9.75">
      <c r="A141" s="195">
        <v>475</v>
      </c>
      <c r="B141" s="195" t="s">
        <v>145</v>
      </c>
      <c r="C141" s="195">
        <v>5517</v>
      </c>
      <c r="D141" s="195">
        <v>20582613.78</v>
      </c>
      <c r="E141" s="195">
        <v>6078597.953226417</v>
      </c>
      <c r="F141" s="195">
        <v>4738932.167587592</v>
      </c>
      <c r="G141" s="195">
        <v>31400143.90081401</v>
      </c>
      <c r="H141" s="195">
        <v>3599.08</v>
      </c>
      <c r="I141" s="195">
        <v>19856124.36</v>
      </c>
      <c r="J141" s="195">
        <v>11544019.540814012</v>
      </c>
      <c r="K141" s="195">
        <v>124021.46792039291</v>
      </c>
      <c r="L141" s="195">
        <v>1594270.4916030606</v>
      </c>
      <c r="M141" s="195">
        <v>0</v>
      </c>
      <c r="N141" s="195">
        <v>13262311.500337467</v>
      </c>
      <c r="O141" s="195">
        <v>3160420.842065114</v>
      </c>
      <c r="P141" s="195">
        <v>16422732.342402581</v>
      </c>
      <c r="Q141" s="195">
        <v>331</v>
      </c>
      <c r="R141" s="195">
        <v>52</v>
      </c>
      <c r="S141" s="195">
        <v>363</v>
      </c>
      <c r="T141" s="195">
        <v>156</v>
      </c>
      <c r="U141" s="195">
        <v>166</v>
      </c>
      <c r="V141" s="195">
        <v>2960</v>
      </c>
      <c r="W141" s="195">
        <v>764</v>
      </c>
      <c r="X141" s="195">
        <v>482</v>
      </c>
      <c r="Y141" s="195">
        <v>243</v>
      </c>
      <c r="Z141" s="195">
        <v>4701</v>
      </c>
      <c r="AA141" s="195">
        <v>0</v>
      </c>
      <c r="AB141" s="195">
        <v>540</v>
      </c>
      <c r="AC141" s="195">
        <v>276</v>
      </c>
      <c r="AD141" s="195">
        <v>1489</v>
      </c>
      <c r="AE141" s="195">
        <v>0.9543226096449621</v>
      </c>
      <c r="AF141" s="195">
        <v>6078597.953226417</v>
      </c>
      <c r="AG141" s="195">
        <v>63326019.11677928</v>
      </c>
      <c r="AH141" s="195">
        <v>14820091.10792986</v>
      </c>
      <c r="AI141" s="195">
        <v>7081797.636251098</v>
      </c>
      <c r="AJ141" s="195">
        <v>222</v>
      </c>
      <c r="AK141" s="195">
        <v>2666</v>
      </c>
      <c r="AL141" s="195">
        <v>0.6271499572021842</v>
      </c>
      <c r="AM141" s="195">
        <v>276</v>
      </c>
      <c r="AN141" s="195">
        <v>0.05002718868950517</v>
      </c>
      <c r="AO141" s="195">
        <v>0.0460589347212512</v>
      </c>
      <c r="AP141" s="195">
        <v>3</v>
      </c>
      <c r="AQ141" s="195">
        <v>4701</v>
      </c>
      <c r="AR141" s="195">
        <v>0</v>
      </c>
      <c r="AS141" s="195">
        <v>1</v>
      </c>
      <c r="AT141" s="195">
        <v>0</v>
      </c>
      <c r="AU141" s="195">
        <v>521.3</v>
      </c>
      <c r="AV141" s="195">
        <v>10.583157490888166</v>
      </c>
      <c r="AW141" s="195">
        <v>1.7106985670969277</v>
      </c>
      <c r="AX141" s="195">
        <v>210</v>
      </c>
      <c r="AY141" s="195">
        <v>1580</v>
      </c>
      <c r="AZ141" s="195">
        <v>0.13291139240506328</v>
      </c>
      <c r="BA141" s="195">
        <v>0.0681169413815478</v>
      </c>
      <c r="BB141" s="195">
        <v>0</v>
      </c>
      <c r="BC141" s="195">
        <v>1849</v>
      </c>
      <c r="BD141" s="195">
        <v>2399</v>
      </c>
      <c r="BE141" s="195">
        <v>0.7707378074197583</v>
      </c>
      <c r="BF141" s="195">
        <v>0.35620146656762797</v>
      </c>
      <c r="BG141" s="195">
        <v>0</v>
      </c>
      <c r="BH141" s="195">
        <v>0</v>
      </c>
      <c r="BI141" s="195">
        <v>0</v>
      </c>
      <c r="BJ141" s="195">
        <v>-1324.08</v>
      </c>
      <c r="BK141" s="195">
        <v>-22619.699999999997</v>
      </c>
      <c r="BL141" s="195">
        <v>-1544.7600000000002</v>
      </c>
      <c r="BM141" s="195">
        <v>-7889.3099999999995</v>
      </c>
      <c r="BN141" s="195">
        <v>-220.68</v>
      </c>
      <c r="BO141" s="195">
        <v>-140850</v>
      </c>
      <c r="BP141" s="195">
        <v>-118519.06433193505</v>
      </c>
      <c r="BQ141" s="195">
        <v>-471537.99</v>
      </c>
      <c r="BR141" s="195">
        <v>102448.75923616439</v>
      </c>
      <c r="BS141" s="195">
        <v>527887</v>
      </c>
      <c r="BT141" s="195">
        <v>179692</v>
      </c>
      <c r="BU141" s="195">
        <v>440779.18001771974</v>
      </c>
      <c r="BV141" s="195">
        <v>19590.202182369918</v>
      </c>
      <c r="BW141" s="195">
        <v>73233.53154674625</v>
      </c>
      <c r="BX141" s="195">
        <v>172456.4755134179</v>
      </c>
      <c r="BY141" s="195">
        <v>309448.79501962755</v>
      </c>
      <c r="BZ141" s="195">
        <v>542673.1834396141</v>
      </c>
      <c r="CA141" s="195">
        <v>163920.23664022674</v>
      </c>
      <c r="CB141" s="195">
        <v>496.53</v>
      </c>
      <c r="CC141" s="195">
        <v>-17387.697660890735</v>
      </c>
      <c r="CD141" s="195">
        <v>2374388.1959349955</v>
      </c>
      <c r="CE141" s="195">
        <v>1594270.4916030606</v>
      </c>
      <c r="CF141" s="195">
        <v>0</v>
      </c>
      <c r="CG141" s="229">
        <v>3160420.842065114</v>
      </c>
      <c r="CH141" s="195">
        <v>28327</v>
      </c>
      <c r="CI141" s="195">
        <v>412608.2750399999</v>
      </c>
      <c r="CJ141" s="195">
        <v>16451059.342402581</v>
      </c>
      <c r="CL141" s="195">
        <v>5545</v>
      </c>
    </row>
    <row r="142" spans="1:90" ht="9.75">
      <c r="A142" s="195">
        <v>480</v>
      </c>
      <c r="B142" s="195" t="s">
        <v>146</v>
      </c>
      <c r="C142" s="195">
        <v>2021</v>
      </c>
      <c r="D142" s="195">
        <v>7365845.069999999</v>
      </c>
      <c r="E142" s="195">
        <v>2404646.9672142705</v>
      </c>
      <c r="F142" s="195">
        <v>413213.5771165405</v>
      </c>
      <c r="G142" s="195">
        <v>10183705.61433081</v>
      </c>
      <c r="H142" s="195">
        <v>3599.08</v>
      </c>
      <c r="I142" s="195">
        <v>7273740.68</v>
      </c>
      <c r="J142" s="195">
        <v>2909964.93433081</v>
      </c>
      <c r="K142" s="195">
        <v>30670.011949749376</v>
      </c>
      <c r="L142" s="195">
        <v>574035.8305871794</v>
      </c>
      <c r="M142" s="195">
        <v>0</v>
      </c>
      <c r="N142" s="195">
        <v>3514670.7768677385</v>
      </c>
      <c r="O142" s="195">
        <v>1324487.5947772835</v>
      </c>
      <c r="P142" s="195">
        <v>4839158.371645022</v>
      </c>
      <c r="Q142" s="195">
        <v>143</v>
      </c>
      <c r="R142" s="195">
        <v>21</v>
      </c>
      <c r="S142" s="195">
        <v>125</v>
      </c>
      <c r="T142" s="195">
        <v>58</v>
      </c>
      <c r="U142" s="195">
        <v>70</v>
      </c>
      <c r="V142" s="195">
        <v>1076</v>
      </c>
      <c r="W142" s="195">
        <v>294</v>
      </c>
      <c r="X142" s="195">
        <v>160</v>
      </c>
      <c r="Y142" s="195">
        <v>74</v>
      </c>
      <c r="Z142" s="195">
        <v>22</v>
      </c>
      <c r="AA142" s="195">
        <v>0</v>
      </c>
      <c r="AB142" s="195">
        <v>1960</v>
      </c>
      <c r="AC142" s="195">
        <v>39</v>
      </c>
      <c r="AD142" s="195">
        <v>528</v>
      </c>
      <c r="AE142" s="195">
        <v>1.0305754426615736</v>
      </c>
      <c r="AF142" s="195">
        <v>2404646.9672142705</v>
      </c>
      <c r="AG142" s="195">
        <v>18434681.650770172</v>
      </c>
      <c r="AH142" s="195">
        <v>3337702.651036666</v>
      </c>
      <c r="AI142" s="195">
        <v>2006806.6349578046</v>
      </c>
      <c r="AJ142" s="195">
        <v>93</v>
      </c>
      <c r="AK142" s="195">
        <v>936</v>
      </c>
      <c r="AL142" s="195">
        <v>0.748317096369423</v>
      </c>
      <c r="AM142" s="195">
        <v>39</v>
      </c>
      <c r="AN142" s="195">
        <v>0.01929737753587333</v>
      </c>
      <c r="AO142" s="195">
        <v>0.015329123567619361</v>
      </c>
      <c r="AP142" s="195">
        <v>0</v>
      </c>
      <c r="AQ142" s="195">
        <v>22</v>
      </c>
      <c r="AR142" s="195">
        <v>0</v>
      </c>
      <c r="AS142" s="195">
        <v>0</v>
      </c>
      <c r="AT142" s="195">
        <v>0</v>
      </c>
      <c r="AU142" s="195">
        <v>195.3</v>
      </c>
      <c r="AV142" s="195">
        <v>10.348182283666153</v>
      </c>
      <c r="AW142" s="195">
        <v>1.7495432394537807</v>
      </c>
      <c r="AX142" s="195">
        <v>100</v>
      </c>
      <c r="AY142" s="195">
        <v>612</v>
      </c>
      <c r="AZ142" s="195">
        <v>0.16339869281045752</v>
      </c>
      <c r="BA142" s="195">
        <v>0.09860424178694203</v>
      </c>
      <c r="BB142" s="195">
        <v>0</v>
      </c>
      <c r="BC142" s="195">
        <v>524</v>
      </c>
      <c r="BD142" s="195">
        <v>800</v>
      </c>
      <c r="BE142" s="195">
        <v>0.655</v>
      </c>
      <c r="BF142" s="195">
        <v>0.2404636591478697</v>
      </c>
      <c r="BG142" s="195">
        <v>0</v>
      </c>
      <c r="BH142" s="195">
        <v>0</v>
      </c>
      <c r="BI142" s="195">
        <v>0</v>
      </c>
      <c r="BJ142" s="195">
        <v>-485.03999999999996</v>
      </c>
      <c r="BK142" s="195">
        <v>-8286.099999999999</v>
      </c>
      <c r="BL142" s="195">
        <v>-565.8800000000001</v>
      </c>
      <c r="BM142" s="195">
        <v>-2890.0299999999997</v>
      </c>
      <c r="BN142" s="195">
        <v>-80.84</v>
      </c>
      <c r="BO142" s="195">
        <v>-23633</v>
      </c>
      <c r="BP142" s="195">
        <v>-42340.99771877487</v>
      </c>
      <c r="BQ142" s="195">
        <v>-172734.87</v>
      </c>
      <c r="BR142" s="195">
        <v>-2801.1581095047295</v>
      </c>
      <c r="BS142" s="195">
        <v>189435</v>
      </c>
      <c r="BT142" s="195">
        <v>64417</v>
      </c>
      <c r="BU142" s="195">
        <v>154742.8346528901</v>
      </c>
      <c r="BV142" s="195">
        <v>7161.85268333947</v>
      </c>
      <c r="BW142" s="195">
        <v>25643.29382656168</v>
      </c>
      <c r="BX142" s="195">
        <v>61135.430983444574</v>
      </c>
      <c r="BY142" s="195">
        <v>131032.9521289443</v>
      </c>
      <c r="BZ142" s="195">
        <v>184634.59575103052</v>
      </c>
      <c r="CA142" s="195">
        <v>58231.54700398651</v>
      </c>
      <c r="CB142" s="195">
        <v>181.89</v>
      </c>
      <c r="CC142" s="195">
        <v>8552.909385261857</v>
      </c>
      <c r="CD142" s="195">
        <v>858735.1483059542</v>
      </c>
      <c r="CE142" s="195">
        <v>574035.8305871794</v>
      </c>
      <c r="CF142" s="195">
        <v>0</v>
      </c>
      <c r="CG142" s="229">
        <v>1324487.5947772835</v>
      </c>
      <c r="CH142" s="195">
        <v>-334891</v>
      </c>
      <c r="CI142" s="195">
        <v>-597729.1368000001</v>
      </c>
      <c r="CJ142" s="195">
        <v>4504267.371645022</v>
      </c>
      <c r="CL142" s="195">
        <v>2028</v>
      </c>
    </row>
    <row r="143" spans="1:90" ht="9.75">
      <c r="A143" s="195">
        <v>481</v>
      </c>
      <c r="B143" s="195" t="s">
        <v>147</v>
      </c>
      <c r="C143" s="195">
        <v>9675</v>
      </c>
      <c r="D143" s="195">
        <v>34414625.44</v>
      </c>
      <c r="E143" s="195">
        <v>7562630.676223358</v>
      </c>
      <c r="F143" s="195">
        <v>918814.9466033938</v>
      </c>
      <c r="G143" s="195">
        <v>42896071.06282675</v>
      </c>
      <c r="H143" s="195">
        <v>3599.08</v>
      </c>
      <c r="I143" s="195">
        <v>34821099</v>
      </c>
      <c r="J143" s="195">
        <v>8074972.062826753</v>
      </c>
      <c r="K143" s="195">
        <v>60326.2217741744</v>
      </c>
      <c r="L143" s="195">
        <v>1359282.7132924304</v>
      </c>
      <c r="M143" s="195">
        <v>0</v>
      </c>
      <c r="N143" s="195">
        <v>9494580.997893358</v>
      </c>
      <c r="O143" s="195">
        <v>-56413.004137124255</v>
      </c>
      <c r="P143" s="195">
        <v>9438167.993756233</v>
      </c>
      <c r="Q143" s="195">
        <v>726</v>
      </c>
      <c r="R143" s="195">
        <v>170</v>
      </c>
      <c r="S143" s="195">
        <v>894</v>
      </c>
      <c r="T143" s="195">
        <v>401</v>
      </c>
      <c r="U143" s="195">
        <v>409</v>
      </c>
      <c r="V143" s="195">
        <v>5424</v>
      </c>
      <c r="W143" s="195">
        <v>1024</v>
      </c>
      <c r="X143" s="195">
        <v>462</v>
      </c>
      <c r="Y143" s="195">
        <v>165</v>
      </c>
      <c r="Z143" s="195">
        <v>99</v>
      </c>
      <c r="AA143" s="195">
        <v>0</v>
      </c>
      <c r="AB143" s="195">
        <v>9441</v>
      </c>
      <c r="AC143" s="195">
        <v>135</v>
      </c>
      <c r="AD143" s="195">
        <v>1651</v>
      </c>
      <c r="AE143" s="195">
        <v>0.6770436916809606</v>
      </c>
      <c r="AF143" s="195">
        <v>7562630.676223358</v>
      </c>
      <c r="AG143" s="195">
        <v>7893054.29960157</v>
      </c>
      <c r="AH143" s="195">
        <v>1712871.2486636546</v>
      </c>
      <c r="AI143" s="195">
        <v>615420.7013870601</v>
      </c>
      <c r="AJ143" s="195">
        <v>379</v>
      </c>
      <c r="AK143" s="195">
        <v>4905</v>
      </c>
      <c r="AL143" s="195">
        <v>0.581940745200694</v>
      </c>
      <c r="AM143" s="195">
        <v>135</v>
      </c>
      <c r="AN143" s="195">
        <v>0.013953488372093023</v>
      </c>
      <c r="AO143" s="195">
        <v>0.009985234403839055</v>
      </c>
      <c r="AP143" s="195">
        <v>0</v>
      </c>
      <c r="AQ143" s="195">
        <v>99</v>
      </c>
      <c r="AR143" s="195">
        <v>0</v>
      </c>
      <c r="AS143" s="195">
        <v>0</v>
      </c>
      <c r="AT143" s="195">
        <v>0</v>
      </c>
      <c r="AU143" s="195">
        <v>174.85</v>
      </c>
      <c r="AV143" s="195">
        <v>55.33314269373749</v>
      </c>
      <c r="AW143" s="195">
        <v>0.3271925553773498</v>
      </c>
      <c r="AX143" s="195">
        <v>320</v>
      </c>
      <c r="AY143" s="195">
        <v>3501</v>
      </c>
      <c r="AZ143" s="195">
        <v>0.09140245644101685</v>
      </c>
      <c r="BA143" s="195">
        <v>0.02660800541750137</v>
      </c>
      <c r="BB143" s="195">
        <v>0</v>
      </c>
      <c r="BC143" s="195">
        <v>2271</v>
      </c>
      <c r="BD143" s="195">
        <v>4424</v>
      </c>
      <c r="BE143" s="195">
        <v>0.5133363471971067</v>
      </c>
      <c r="BF143" s="195">
        <v>0.09880000634497643</v>
      </c>
      <c r="BG143" s="195">
        <v>0</v>
      </c>
      <c r="BH143" s="195">
        <v>0</v>
      </c>
      <c r="BI143" s="195">
        <v>0</v>
      </c>
      <c r="BJ143" s="195">
        <v>-2322</v>
      </c>
      <c r="BK143" s="195">
        <v>-39667.5</v>
      </c>
      <c r="BL143" s="195">
        <v>-2709.0000000000005</v>
      </c>
      <c r="BM143" s="195">
        <v>-13835.25</v>
      </c>
      <c r="BN143" s="195">
        <v>-387</v>
      </c>
      <c r="BO143" s="195">
        <v>36413</v>
      </c>
      <c r="BP143" s="195">
        <v>-137135.09426899697</v>
      </c>
      <c r="BQ143" s="195">
        <v>-826922.25</v>
      </c>
      <c r="BR143" s="195">
        <v>32000.689960744232</v>
      </c>
      <c r="BS143" s="195">
        <v>621436</v>
      </c>
      <c r="BT143" s="195">
        <v>207148</v>
      </c>
      <c r="BU143" s="195">
        <v>331328.82182197727</v>
      </c>
      <c r="BV143" s="195">
        <v>-3308.595417114833</v>
      </c>
      <c r="BW143" s="195">
        <v>-53204.678997454095</v>
      </c>
      <c r="BX143" s="195">
        <v>172834.1055396685</v>
      </c>
      <c r="BY143" s="195">
        <v>408529.98781932035</v>
      </c>
      <c r="BZ143" s="195">
        <v>752960.6109749416</v>
      </c>
      <c r="CA143" s="195">
        <v>181718.37970835684</v>
      </c>
      <c r="CB143" s="195">
        <v>870.75</v>
      </c>
      <c r="CC143" s="195">
        <v>-32083.263849012423</v>
      </c>
      <c r="CD143" s="195">
        <v>2656643.8075614274</v>
      </c>
      <c r="CE143" s="195">
        <v>1359282.7132924304</v>
      </c>
      <c r="CF143" s="195">
        <v>0</v>
      </c>
      <c r="CG143" s="229">
        <v>-56413.004137124255</v>
      </c>
      <c r="CH143" s="195">
        <v>-1750728</v>
      </c>
      <c r="CI143" s="195">
        <v>-188181.46416000003</v>
      </c>
      <c r="CJ143" s="195">
        <v>7687439.993756233</v>
      </c>
      <c r="CL143" s="195">
        <v>9706</v>
      </c>
    </row>
    <row r="144" spans="1:90" ht="9.75">
      <c r="A144" s="195">
        <v>483</v>
      </c>
      <c r="B144" s="195" t="s">
        <v>148</v>
      </c>
      <c r="C144" s="195">
        <v>1131</v>
      </c>
      <c r="D144" s="195">
        <v>4738358.99</v>
      </c>
      <c r="E144" s="195">
        <v>1454214.9452710713</v>
      </c>
      <c r="F144" s="195">
        <v>278133.098211032</v>
      </c>
      <c r="G144" s="195">
        <v>6470707.033482104</v>
      </c>
      <c r="H144" s="195">
        <v>3599.08</v>
      </c>
      <c r="I144" s="195">
        <v>4070559.48</v>
      </c>
      <c r="J144" s="195">
        <v>2400147.5534821036</v>
      </c>
      <c r="K144" s="195">
        <v>17110.519798672216</v>
      </c>
      <c r="L144" s="195">
        <v>340563.4816353817</v>
      </c>
      <c r="M144" s="195">
        <v>0</v>
      </c>
      <c r="N144" s="195">
        <v>2757821.5549161574</v>
      </c>
      <c r="O144" s="195">
        <v>1600403.312338605</v>
      </c>
      <c r="P144" s="195">
        <v>4358224.867254762</v>
      </c>
      <c r="Q144" s="195">
        <v>127</v>
      </c>
      <c r="R144" s="195">
        <v>11</v>
      </c>
      <c r="S144" s="195">
        <v>95</v>
      </c>
      <c r="T144" s="195">
        <v>54</v>
      </c>
      <c r="U144" s="195">
        <v>52</v>
      </c>
      <c r="V144" s="195">
        <v>540</v>
      </c>
      <c r="W144" s="195">
        <v>136</v>
      </c>
      <c r="X144" s="195">
        <v>80</v>
      </c>
      <c r="Y144" s="195">
        <v>36</v>
      </c>
      <c r="Z144" s="195">
        <v>0</v>
      </c>
      <c r="AA144" s="195">
        <v>0</v>
      </c>
      <c r="AB144" s="195">
        <v>1123</v>
      </c>
      <c r="AC144" s="195">
        <v>8</v>
      </c>
      <c r="AD144" s="195">
        <v>252</v>
      </c>
      <c r="AE144" s="195">
        <v>1.1136809126764597</v>
      </c>
      <c r="AF144" s="195">
        <v>1454214.9452710713</v>
      </c>
      <c r="AG144" s="195">
        <v>3065431.5690015545</v>
      </c>
      <c r="AH144" s="195">
        <v>777528.072427097</v>
      </c>
      <c r="AI144" s="195">
        <v>294331.63979381137</v>
      </c>
      <c r="AJ144" s="195">
        <v>44</v>
      </c>
      <c r="AK144" s="195">
        <v>447</v>
      </c>
      <c r="AL144" s="195">
        <v>0.7413507324066855</v>
      </c>
      <c r="AM144" s="195">
        <v>8</v>
      </c>
      <c r="AN144" s="195">
        <v>0.007073386383731211</v>
      </c>
      <c r="AO144" s="195">
        <v>0.003105132415477243</v>
      </c>
      <c r="AP144" s="195">
        <v>0</v>
      </c>
      <c r="AQ144" s="195">
        <v>0</v>
      </c>
      <c r="AR144" s="195">
        <v>0</v>
      </c>
      <c r="AS144" s="195">
        <v>0</v>
      </c>
      <c r="AT144" s="195">
        <v>0</v>
      </c>
      <c r="AU144" s="195">
        <v>229.94</v>
      </c>
      <c r="AV144" s="195">
        <v>4.918674436809603</v>
      </c>
      <c r="AW144" s="195">
        <v>3.6807868842741853</v>
      </c>
      <c r="AX144" s="195">
        <v>32</v>
      </c>
      <c r="AY144" s="195">
        <v>230</v>
      </c>
      <c r="AZ144" s="195">
        <v>0.1391304347826087</v>
      </c>
      <c r="BA144" s="195">
        <v>0.07433598375909321</v>
      </c>
      <c r="BB144" s="195">
        <v>0</v>
      </c>
      <c r="BC144" s="195">
        <v>246</v>
      </c>
      <c r="BD144" s="195">
        <v>376</v>
      </c>
      <c r="BE144" s="195">
        <v>0.6542553191489362</v>
      </c>
      <c r="BF144" s="195">
        <v>0.23971897829680588</v>
      </c>
      <c r="BG144" s="195">
        <v>0</v>
      </c>
      <c r="BH144" s="195">
        <v>0</v>
      </c>
      <c r="BI144" s="195">
        <v>0</v>
      </c>
      <c r="BJ144" s="195">
        <v>-271.44</v>
      </c>
      <c r="BK144" s="195">
        <v>-4637.099999999999</v>
      </c>
      <c r="BL144" s="195">
        <v>-316.68</v>
      </c>
      <c r="BM144" s="195">
        <v>-1617.33</v>
      </c>
      <c r="BN144" s="195">
        <v>-45.24</v>
      </c>
      <c r="BO144" s="195">
        <v>-5108</v>
      </c>
      <c r="BP144" s="195">
        <v>-24805.637463063304</v>
      </c>
      <c r="BQ144" s="195">
        <v>-96666.56999999999</v>
      </c>
      <c r="BR144" s="195">
        <v>-2330.2481867615134</v>
      </c>
      <c r="BS144" s="195">
        <v>112571</v>
      </c>
      <c r="BT144" s="195">
        <v>33696</v>
      </c>
      <c r="BU144" s="195">
        <v>92424.51788242359</v>
      </c>
      <c r="BV144" s="195">
        <v>5507.555395064793</v>
      </c>
      <c r="BW144" s="195">
        <v>19154.82272696823</v>
      </c>
      <c r="BX144" s="195">
        <v>43544.673574117616</v>
      </c>
      <c r="BY144" s="195">
        <v>65777.08988297192</v>
      </c>
      <c r="BZ144" s="195">
        <v>103253.28900229663</v>
      </c>
      <c r="CA144" s="195">
        <v>26737.41563920715</v>
      </c>
      <c r="CB144" s="195">
        <v>101.78999999999999</v>
      </c>
      <c r="CC144" s="195">
        <v>5668.733182156559</v>
      </c>
      <c r="CD144" s="195">
        <v>500998.63909844495</v>
      </c>
      <c r="CE144" s="195">
        <v>340563.4816353817</v>
      </c>
      <c r="CF144" s="195">
        <v>0</v>
      </c>
      <c r="CG144" s="229">
        <v>1600403.312338605</v>
      </c>
      <c r="CH144" s="195">
        <v>-158786</v>
      </c>
      <c r="CI144" s="195">
        <v>10419.072</v>
      </c>
      <c r="CJ144" s="195">
        <v>4199438.867254762</v>
      </c>
      <c r="CL144" s="195">
        <v>1134</v>
      </c>
    </row>
    <row r="145" spans="1:90" ht="9.75">
      <c r="A145" s="195">
        <v>484</v>
      </c>
      <c r="B145" s="195" t="s">
        <v>149</v>
      </c>
      <c r="C145" s="195">
        <v>3169</v>
      </c>
      <c r="D145" s="195">
        <v>12729092.35</v>
      </c>
      <c r="E145" s="195">
        <v>4292679.459686164</v>
      </c>
      <c r="F145" s="195">
        <v>887032.711060165</v>
      </c>
      <c r="G145" s="195">
        <v>17908804.520746328</v>
      </c>
      <c r="H145" s="195">
        <v>3599.08</v>
      </c>
      <c r="I145" s="195">
        <v>11405484.52</v>
      </c>
      <c r="J145" s="195">
        <v>6503320.000746328</v>
      </c>
      <c r="K145" s="195">
        <v>488105.4337069147</v>
      </c>
      <c r="L145" s="195">
        <v>982166.9697456677</v>
      </c>
      <c r="M145" s="195">
        <v>1084767.3924837913</v>
      </c>
      <c r="N145" s="195">
        <v>9058359.796682702</v>
      </c>
      <c r="O145" s="195">
        <v>2512912.2807589746</v>
      </c>
      <c r="P145" s="195">
        <v>11571272.077441677</v>
      </c>
      <c r="Q145" s="195">
        <v>173</v>
      </c>
      <c r="R145" s="195">
        <v>26</v>
      </c>
      <c r="S145" s="195">
        <v>175</v>
      </c>
      <c r="T145" s="195">
        <v>99</v>
      </c>
      <c r="U145" s="195">
        <v>86</v>
      </c>
      <c r="V145" s="195">
        <v>1575</v>
      </c>
      <c r="W145" s="195">
        <v>502</v>
      </c>
      <c r="X145" s="195">
        <v>350</v>
      </c>
      <c r="Y145" s="195">
        <v>183</v>
      </c>
      <c r="Z145" s="195">
        <v>12</v>
      </c>
      <c r="AA145" s="195">
        <v>0</v>
      </c>
      <c r="AB145" s="195">
        <v>3122</v>
      </c>
      <c r="AC145" s="195">
        <v>35</v>
      </c>
      <c r="AD145" s="195">
        <v>1035</v>
      </c>
      <c r="AE145" s="195">
        <v>1.1732781929446605</v>
      </c>
      <c r="AF145" s="195">
        <v>4292679.459686164</v>
      </c>
      <c r="AG145" s="195">
        <v>9171416.014476473</v>
      </c>
      <c r="AH145" s="195">
        <v>1992538.3300438337</v>
      </c>
      <c r="AI145" s="195">
        <v>1114892.574976558</v>
      </c>
      <c r="AJ145" s="195">
        <v>206</v>
      </c>
      <c r="AK145" s="195">
        <v>1300</v>
      </c>
      <c r="AL145" s="195">
        <v>1.1934450724033638</v>
      </c>
      <c r="AM145" s="195">
        <v>35</v>
      </c>
      <c r="AN145" s="195">
        <v>0.011044493531082361</v>
      </c>
      <c r="AO145" s="195">
        <v>0.007076239562828393</v>
      </c>
      <c r="AP145" s="195">
        <v>0</v>
      </c>
      <c r="AQ145" s="195">
        <v>12</v>
      </c>
      <c r="AR145" s="195">
        <v>0</v>
      </c>
      <c r="AS145" s="195">
        <v>0</v>
      </c>
      <c r="AT145" s="195">
        <v>0</v>
      </c>
      <c r="AU145" s="195">
        <v>446.12</v>
      </c>
      <c r="AV145" s="195">
        <v>7.103469918407603</v>
      </c>
      <c r="AW145" s="195">
        <v>2.548696983724546</v>
      </c>
      <c r="AX145" s="195">
        <v>174</v>
      </c>
      <c r="AY145" s="195">
        <v>811</v>
      </c>
      <c r="AZ145" s="195">
        <v>0.21454993834771888</v>
      </c>
      <c r="BA145" s="195">
        <v>0.1497554873242034</v>
      </c>
      <c r="BB145" s="195">
        <v>0.5978</v>
      </c>
      <c r="BC145" s="195">
        <v>912</v>
      </c>
      <c r="BD145" s="195">
        <v>1030</v>
      </c>
      <c r="BE145" s="195">
        <v>0.8854368932038835</v>
      </c>
      <c r="BF145" s="195">
        <v>0.4709005523517532</v>
      </c>
      <c r="BG145" s="195">
        <v>0</v>
      </c>
      <c r="BH145" s="195">
        <v>0</v>
      </c>
      <c r="BI145" s="195">
        <v>0</v>
      </c>
      <c r="BJ145" s="195">
        <v>-760.56</v>
      </c>
      <c r="BK145" s="195">
        <v>-12992.9</v>
      </c>
      <c r="BL145" s="195">
        <v>-887.32</v>
      </c>
      <c r="BM145" s="195">
        <v>-4531.67</v>
      </c>
      <c r="BN145" s="195">
        <v>-126.76</v>
      </c>
      <c r="BO145" s="195">
        <v>80593</v>
      </c>
      <c r="BP145" s="195">
        <v>-129986.013962748</v>
      </c>
      <c r="BQ145" s="195">
        <v>-270854.43</v>
      </c>
      <c r="BR145" s="195">
        <v>74367.37922729924</v>
      </c>
      <c r="BS145" s="195">
        <v>331324</v>
      </c>
      <c r="BT145" s="195">
        <v>93113</v>
      </c>
      <c r="BU145" s="195">
        <v>256823.8610218016</v>
      </c>
      <c r="BV145" s="195">
        <v>13951.650723552873</v>
      </c>
      <c r="BW145" s="195">
        <v>22369.26415276425</v>
      </c>
      <c r="BX145" s="195">
        <v>113238.57277297978</v>
      </c>
      <c r="BY145" s="195">
        <v>151607.59694996048</v>
      </c>
      <c r="BZ145" s="195">
        <v>266347.51058556547</v>
      </c>
      <c r="CA145" s="195">
        <v>74204.93166680018</v>
      </c>
      <c r="CB145" s="195">
        <v>285.21</v>
      </c>
      <c r="CC145" s="195">
        <v>13953.486607691724</v>
      </c>
      <c r="CD145" s="195">
        <v>1492179.4637084156</v>
      </c>
      <c r="CE145" s="195">
        <v>982166.9697456677</v>
      </c>
      <c r="CF145" s="195">
        <v>1084767.3924837913</v>
      </c>
      <c r="CG145" s="229">
        <v>2512912.2807589746</v>
      </c>
      <c r="CH145" s="195">
        <v>183570</v>
      </c>
      <c r="CI145" s="195">
        <v>10484.191199999972</v>
      </c>
      <c r="CJ145" s="195">
        <v>11754842.077441677</v>
      </c>
      <c r="CL145" s="195">
        <v>3185</v>
      </c>
    </row>
    <row r="146" spans="1:90" ht="9.75">
      <c r="A146" s="195">
        <v>489</v>
      </c>
      <c r="B146" s="195" t="s">
        <v>150</v>
      </c>
      <c r="C146" s="195">
        <v>2034</v>
      </c>
      <c r="D146" s="195">
        <v>7727128.14</v>
      </c>
      <c r="E146" s="195">
        <v>4201989.137286487</v>
      </c>
      <c r="F146" s="195">
        <v>752922.8776343291</v>
      </c>
      <c r="G146" s="195">
        <v>12682040.154920816</v>
      </c>
      <c r="H146" s="195">
        <v>3599.08</v>
      </c>
      <c r="I146" s="195">
        <v>7320528.72</v>
      </c>
      <c r="J146" s="195">
        <v>5361511.434920817</v>
      </c>
      <c r="K146" s="195">
        <v>241516.28408788203</v>
      </c>
      <c r="L146" s="195">
        <v>715466.1148794983</v>
      </c>
      <c r="M146" s="195">
        <v>0</v>
      </c>
      <c r="N146" s="195">
        <v>6318493.833888197</v>
      </c>
      <c r="O146" s="195">
        <v>1831417.3490280004</v>
      </c>
      <c r="P146" s="195">
        <v>8149911.182916198</v>
      </c>
      <c r="Q146" s="195">
        <v>69</v>
      </c>
      <c r="R146" s="195">
        <v>15</v>
      </c>
      <c r="S146" s="195">
        <v>107</v>
      </c>
      <c r="T146" s="195">
        <v>64</v>
      </c>
      <c r="U146" s="195">
        <v>62</v>
      </c>
      <c r="V146" s="195">
        <v>1025</v>
      </c>
      <c r="W146" s="195">
        <v>339</v>
      </c>
      <c r="X146" s="195">
        <v>249</v>
      </c>
      <c r="Y146" s="195">
        <v>104</v>
      </c>
      <c r="Z146" s="195">
        <v>5</v>
      </c>
      <c r="AA146" s="195">
        <v>0</v>
      </c>
      <c r="AB146" s="195">
        <v>1920</v>
      </c>
      <c r="AC146" s="195">
        <v>109</v>
      </c>
      <c r="AD146" s="195">
        <v>692</v>
      </c>
      <c r="AE146" s="195">
        <v>1.7893642423880292</v>
      </c>
      <c r="AF146" s="195">
        <v>4201989.137286487</v>
      </c>
      <c r="AG146" s="195">
        <v>1925901.5486863647</v>
      </c>
      <c r="AH146" s="195">
        <v>429708.4139355151</v>
      </c>
      <c r="AI146" s="195">
        <v>196221.09319587424</v>
      </c>
      <c r="AJ146" s="195">
        <v>81</v>
      </c>
      <c r="AK146" s="195">
        <v>823</v>
      </c>
      <c r="AL146" s="195">
        <v>0.7412483698290306</v>
      </c>
      <c r="AM146" s="195">
        <v>109</v>
      </c>
      <c r="AN146" s="195">
        <v>0.0535889872173058</v>
      </c>
      <c r="AO146" s="195">
        <v>0.049620733249051835</v>
      </c>
      <c r="AP146" s="195">
        <v>0</v>
      </c>
      <c r="AQ146" s="195">
        <v>5</v>
      </c>
      <c r="AR146" s="195">
        <v>0</v>
      </c>
      <c r="AS146" s="195">
        <v>0</v>
      </c>
      <c r="AT146" s="195">
        <v>0</v>
      </c>
      <c r="AU146" s="195">
        <v>422.26</v>
      </c>
      <c r="AV146" s="195">
        <v>4.816937431913987</v>
      </c>
      <c r="AW146" s="195">
        <v>3.75852761447012</v>
      </c>
      <c r="AX146" s="195">
        <v>124</v>
      </c>
      <c r="AY146" s="195">
        <v>572</v>
      </c>
      <c r="AZ146" s="195">
        <v>0.21678321678321677</v>
      </c>
      <c r="BA146" s="195">
        <v>0.15198876575970127</v>
      </c>
      <c r="BB146" s="195">
        <v>0.467666</v>
      </c>
      <c r="BC146" s="195">
        <v>518</v>
      </c>
      <c r="BD146" s="195">
        <v>686</v>
      </c>
      <c r="BE146" s="195">
        <v>0.7551020408163265</v>
      </c>
      <c r="BF146" s="195">
        <v>0.34056569996419617</v>
      </c>
      <c r="BG146" s="195">
        <v>0</v>
      </c>
      <c r="BH146" s="195">
        <v>0</v>
      </c>
      <c r="BI146" s="195">
        <v>0</v>
      </c>
      <c r="BJ146" s="195">
        <v>-488.15999999999997</v>
      </c>
      <c r="BK146" s="195">
        <v>-8339.4</v>
      </c>
      <c r="BL146" s="195">
        <v>-569.5200000000001</v>
      </c>
      <c r="BM146" s="195">
        <v>-2908.62</v>
      </c>
      <c r="BN146" s="195">
        <v>-81.36</v>
      </c>
      <c r="BO146" s="195">
        <v>-49160</v>
      </c>
      <c r="BP146" s="195">
        <v>-70421.50936055023</v>
      </c>
      <c r="BQ146" s="195">
        <v>-173845.98</v>
      </c>
      <c r="BR146" s="195">
        <v>129195.3782286048</v>
      </c>
      <c r="BS146" s="195">
        <v>244042</v>
      </c>
      <c r="BT146" s="195">
        <v>68380</v>
      </c>
      <c r="BU146" s="195">
        <v>194514.60255742777</v>
      </c>
      <c r="BV146" s="195">
        <v>9286.78962930894</v>
      </c>
      <c r="BW146" s="195">
        <v>31055.31105772127</v>
      </c>
      <c r="BX146" s="195">
        <v>85533.22699393757</v>
      </c>
      <c r="BY146" s="195">
        <v>101389.57729098982</v>
      </c>
      <c r="BZ146" s="195">
        <v>167634.94692412065</v>
      </c>
      <c r="CA146" s="195">
        <v>52449.19624394667</v>
      </c>
      <c r="CB146" s="195">
        <v>183.06</v>
      </c>
      <c r="CC146" s="195">
        <v>-4699.1846860089645</v>
      </c>
      <c r="CD146" s="195">
        <v>1029804.9042400485</v>
      </c>
      <c r="CE146" s="195">
        <v>715466.1148794983</v>
      </c>
      <c r="CF146" s="195">
        <v>0</v>
      </c>
      <c r="CG146" s="229">
        <v>1831417.3490280004</v>
      </c>
      <c r="CH146" s="195">
        <v>-343712</v>
      </c>
      <c r="CI146" s="195">
        <v>-1202621.3856</v>
      </c>
      <c r="CJ146" s="195">
        <v>7806199.182916198</v>
      </c>
      <c r="CL146" s="195">
        <v>2085</v>
      </c>
    </row>
    <row r="147" spans="1:90" ht="9.75">
      <c r="A147" s="195">
        <v>491</v>
      </c>
      <c r="B147" s="195" t="s">
        <v>151</v>
      </c>
      <c r="C147" s="195">
        <v>54517</v>
      </c>
      <c r="D147" s="195">
        <v>185277016.94</v>
      </c>
      <c r="E147" s="195">
        <v>79384690.15380399</v>
      </c>
      <c r="F147" s="195">
        <v>11646066.312005125</v>
      </c>
      <c r="G147" s="195">
        <v>276307773.4058091</v>
      </c>
      <c r="H147" s="195">
        <v>3599.08</v>
      </c>
      <c r="I147" s="195">
        <v>196211044.35999998</v>
      </c>
      <c r="J147" s="195">
        <v>80096729.04580912</v>
      </c>
      <c r="K147" s="195">
        <v>2161729.3432682687</v>
      </c>
      <c r="L147" s="195">
        <v>11337476.846939111</v>
      </c>
      <c r="M147" s="195">
        <v>0</v>
      </c>
      <c r="N147" s="195">
        <v>93595935.23601651</v>
      </c>
      <c r="O147" s="195">
        <v>20439862.015164003</v>
      </c>
      <c r="P147" s="195">
        <v>114035797.25118051</v>
      </c>
      <c r="Q147" s="195">
        <v>2987</v>
      </c>
      <c r="R147" s="195">
        <v>527</v>
      </c>
      <c r="S147" s="195">
        <v>3267</v>
      </c>
      <c r="T147" s="195">
        <v>1653</v>
      </c>
      <c r="U147" s="195">
        <v>1801</v>
      </c>
      <c r="V147" s="195">
        <v>31046</v>
      </c>
      <c r="W147" s="195">
        <v>7330</v>
      </c>
      <c r="X147" s="195">
        <v>4230</v>
      </c>
      <c r="Y147" s="195">
        <v>1676</v>
      </c>
      <c r="Z147" s="195">
        <v>80</v>
      </c>
      <c r="AA147" s="195">
        <v>0</v>
      </c>
      <c r="AB147" s="195">
        <v>52387</v>
      </c>
      <c r="AC147" s="195">
        <v>2050</v>
      </c>
      <c r="AD147" s="195">
        <v>13236</v>
      </c>
      <c r="AE147" s="195">
        <v>1.261245362856735</v>
      </c>
      <c r="AF147" s="195">
        <v>79384690.15380399</v>
      </c>
      <c r="AG147" s="195">
        <v>5591857.8393245945</v>
      </c>
      <c r="AH147" s="195">
        <v>1124894.8898747494</v>
      </c>
      <c r="AI147" s="195">
        <v>606501.5607872477</v>
      </c>
      <c r="AJ147" s="195">
        <v>3491</v>
      </c>
      <c r="AK147" s="195">
        <v>25475</v>
      </c>
      <c r="AL147" s="195">
        <v>1.0320820473314187</v>
      </c>
      <c r="AM147" s="195">
        <v>2050</v>
      </c>
      <c r="AN147" s="195">
        <v>0.03760294953867601</v>
      </c>
      <c r="AO147" s="195">
        <v>0.03363469557042204</v>
      </c>
      <c r="AP147" s="195">
        <v>0</v>
      </c>
      <c r="AQ147" s="195">
        <v>80</v>
      </c>
      <c r="AR147" s="195">
        <v>0</v>
      </c>
      <c r="AS147" s="195">
        <v>3</v>
      </c>
      <c r="AT147" s="195">
        <v>344</v>
      </c>
      <c r="AU147" s="195">
        <v>2548.46</v>
      </c>
      <c r="AV147" s="195">
        <v>21.39213485791419</v>
      </c>
      <c r="AW147" s="195">
        <v>0.8463200365589302</v>
      </c>
      <c r="AX147" s="195">
        <v>1846</v>
      </c>
      <c r="AY147" s="195">
        <v>15742</v>
      </c>
      <c r="AZ147" s="195">
        <v>0.11726591284461949</v>
      </c>
      <c r="BA147" s="195">
        <v>0.052471461821104</v>
      </c>
      <c r="BB147" s="195">
        <v>0</v>
      </c>
      <c r="BC147" s="195">
        <v>22102</v>
      </c>
      <c r="BD147" s="195">
        <v>21194</v>
      </c>
      <c r="BE147" s="195">
        <v>1.0428423138624139</v>
      </c>
      <c r="BF147" s="195">
        <v>0.6283059730102836</v>
      </c>
      <c r="BG147" s="195">
        <v>0</v>
      </c>
      <c r="BH147" s="195">
        <v>0</v>
      </c>
      <c r="BI147" s="195">
        <v>0</v>
      </c>
      <c r="BJ147" s="195">
        <v>-13084.08</v>
      </c>
      <c r="BK147" s="195">
        <v>-223519.69999999998</v>
      </c>
      <c r="BL147" s="195">
        <v>-15264.760000000002</v>
      </c>
      <c r="BM147" s="195">
        <v>-77959.31</v>
      </c>
      <c r="BN147" s="195">
        <v>-2180.68</v>
      </c>
      <c r="BO147" s="195">
        <v>692000</v>
      </c>
      <c r="BP147" s="195">
        <v>-2252039.3963347105</v>
      </c>
      <c r="BQ147" s="195">
        <v>-4659567.99</v>
      </c>
      <c r="BR147" s="195">
        <v>23894.41926728841</v>
      </c>
      <c r="BS147" s="195">
        <v>4322833</v>
      </c>
      <c r="BT147" s="195">
        <v>1361978</v>
      </c>
      <c r="BU147" s="195">
        <v>3066998.8023660365</v>
      </c>
      <c r="BV147" s="195">
        <v>122168.39431532685</v>
      </c>
      <c r="BW147" s="195">
        <v>340435.90893708135</v>
      </c>
      <c r="BX147" s="195">
        <v>1609040.7155045995</v>
      </c>
      <c r="BY147" s="195">
        <v>2742251.6253696885</v>
      </c>
      <c r="BZ147" s="195">
        <v>4236835.159566074</v>
      </c>
      <c r="CA147" s="195">
        <v>1338821.7239010881</v>
      </c>
      <c r="CB147" s="195">
        <v>4906.53</v>
      </c>
      <c r="CC147" s="195">
        <v>265030.60404663614</v>
      </c>
      <c r="CD147" s="195">
        <v>20127194.88327382</v>
      </c>
      <c r="CE147" s="195">
        <v>11337476.846939111</v>
      </c>
      <c r="CF147" s="195">
        <v>0</v>
      </c>
      <c r="CG147" s="229">
        <v>20439862.015164003</v>
      </c>
      <c r="CH147" s="195">
        <v>-1582458</v>
      </c>
      <c r="CI147" s="195">
        <v>214151.0011199999</v>
      </c>
      <c r="CJ147" s="195">
        <v>112453339.25118051</v>
      </c>
      <c r="CL147" s="195">
        <v>54665</v>
      </c>
    </row>
    <row r="148" spans="1:90" ht="9.75">
      <c r="A148" s="195">
        <v>494</v>
      </c>
      <c r="B148" s="195" t="s">
        <v>152</v>
      </c>
      <c r="C148" s="195">
        <v>8995</v>
      </c>
      <c r="D148" s="195">
        <v>36279614.48</v>
      </c>
      <c r="E148" s="195">
        <v>11756337.813648598</v>
      </c>
      <c r="F148" s="195">
        <v>1567732.5152305327</v>
      </c>
      <c r="G148" s="195">
        <v>49603684.80887912</v>
      </c>
      <c r="H148" s="195">
        <v>3599.08</v>
      </c>
      <c r="I148" s="195">
        <v>32373724.599999998</v>
      </c>
      <c r="J148" s="195">
        <v>17229960.208879124</v>
      </c>
      <c r="K148" s="195">
        <v>180564.50848352895</v>
      </c>
      <c r="L148" s="195">
        <v>1162573.5611178603</v>
      </c>
      <c r="M148" s="195">
        <v>0</v>
      </c>
      <c r="N148" s="195">
        <v>18573098.278480515</v>
      </c>
      <c r="O148" s="195">
        <v>6711839.367110248</v>
      </c>
      <c r="P148" s="195">
        <v>25284937.645590764</v>
      </c>
      <c r="Q148" s="195">
        <v>852</v>
      </c>
      <c r="R148" s="195">
        <v>150</v>
      </c>
      <c r="S148" s="195">
        <v>924</v>
      </c>
      <c r="T148" s="195">
        <v>481</v>
      </c>
      <c r="U148" s="195">
        <v>382</v>
      </c>
      <c r="V148" s="195">
        <v>4730</v>
      </c>
      <c r="W148" s="195">
        <v>789</v>
      </c>
      <c r="X148" s="195">
        <v>469</v>
      </c>
      <c r="Y148" s="195">
        <v>218</v>
      </c>
      <c r="Z148" s="195">
        <v>10</v>
      </c>
      <c r="AA148" s="195">
        <v>0</v>
      </c>
      <c r="AB148" s="195">
        <v>8871</v>
      </c>
      <c r="AC148" s="195">
        <v>114</v>
      </c>
      <c r="AD148" s="195">
        <v>1476</v>
      </c>
      <c r="AE148" s="195">
        <v>1.1320501505615308</v>
      </c>
      <c r="AF148" s="195">
        <v>11756337.813648598</v>
      </c>
      <c r="AG148" s="195">
        <v>4860596.084043755</v>
      </c>
      <c r="AH148" s="195">
        <v>1343881.2713683646</v>
      </c>
      <c r="AI148" s="195">
        <v>561905.8577881852</v>
      </c>
      <c r="AJ148" s="195">
        <v>502</v>
      </c>
      <c r="AK148" s="195">
        <v>3912</v>
      </c>
      <c r="AL148" s="195">
        <v>0.9664590086892647</v>
      </c>
      <c r="AM148" s="195">
        <v>114</v>
      </c>
      <c r="AN148" s="195">
        <v>0.012673707615341857</v>
      </c>
      <c r="AO148" s="195">
        <v>0.008705453647087889</v>
      </c>
      <c r="AP148" s="195">
        <v>0</v>
      </c>
      <c r="AQ148" s="195">
        <v>10</v>
      </c>
      <c r="AR148" s="195">
        <v>0</v>
      </c>
      <c r="AS148" s="195">
        <v>0</v>
      </c>
      <c r="AT148" s="195">
        <v>0</v>
      </c>
      <c r="AU148" s="195">
        <v>783.65</v>
      </c>
      <c r="AV148" s="195">
        <v>11.478338543992855</v>
      </c>
      <c r="AW148" s="195">
        <v>1.5772833573111913</v>
      </c>
      <c r="AX148" s="195">
        <v>239</v>
      </c>
      <c r="AY148" s="195">
        <v>2731</v>
      </c>
      <c r="AZ148" s="195">
        <v>0.08751373123398022</v>
      </c>
      <c r="BA148" s="195">
        <v>0.022719280210464737</v>
      </c>
      <c r="BB148" s="195">
        <v>0</v>
      </c>
      <c r="BC148" s="195">
        <v>2444</v>
      </c>
      <c r="BD148" s="195">
        <v>3336</v>
      </c>
      <c r="BE148" s="195">
        <v>0.7326139088729017</v>
      </c>
      <c r="BF148" s="195">
        <v>0.31807756802077136</v>
      </c>
      <c r="BG148" s="195">
        <v>0</v>
      </c>
      <c r="BH148" s="195">
        <v>0</v>
      </c>
      <c r="BI148" s="195">
        <v>0</v>
      </c>
      <c r="BJ148" s="195">
        <v>-2158.7999999999997</v>
      </c>
      <c r="BK148" s="195">
        <v>-36879.5</v>
      </c>
      <c r="BL148" s="195">
        <v>-2518.6000000000004</v>
      </c>
      <c r="BM148" s="195">
        <v>-12862.849999999999</v>
      </c>
      <c r="BN148" s="195">
        <v>-359.8</v>
      </c>
      <c r="BO148" s="195">
        <v>-149101</v>
      </c>
      <c r="BP148" s="195">
        <v>-324908.08515259635</v>
      </c>
      <c r="BQ148" s="195">
        <v>-768802.65</v>
      </c>
      <c r="BR148" s="195">
        <v>-106345.7427293472</v>
      </c>
      <c r="BS148" s="195">
        <v>653139</v>
      </c>
      <c r="BT148" s="195">
        <v>192506</v>
      </c>
      <c r="BU148" s="195">
        <v>447332.6942989805</v>
      </c>
      <c r="BV148" s="195">
        <v>11353.484939487833</v>
      </c>
      <c r="BW148" s="195">
        <v>31511.033225112184</v>
      </c>
      <c r="BX148" s="195">
        <v>234842.3314750822</v>
      </c>
      <c r="BY148" s="195">
        <v>426890.521875695</v>
      </c>
      <c r="BZ148" s="195">
        <v>628463.0091237711</v>
      </c>
      <c r="CA148" s="195">
        <v>151492.253400503</v>
      </c>
      <c r="CB148" s="195">
        <v>809.55</v>
      </c>
      <c r="CC148" s="195">
        <v>43268.91066117222</v>
      </c>
      <c r="CD148" s="195">
        <v>2566162.0462704566</v>
      </c>
      <c r="CE148" s="195">
        <v>1162573.5611178603</v>
      </c>
      <c r="CF148" s="195">
        <v>0</v>
      </c>
      <c r="CG148" s="229">
        <v>6711839.367110248</v>
      </c>
      <c r="CH148" s="195">
        <v>-353693</v>
      </c>
      <c r="CI148" s="195">
        <v>217749.48811199993</v>
      </c>
      <c r="CJ148" s="195">
        <v>24931244.645590764</v>
      </c>
      <c r="CL148" s="195">
        <v>9063</v>
      </c>
    </row>
    <row r="149" spans="1:90" ht="9.75">
      <c r="A149" s="195">
        <v>495</v>
      </c>
      <c r="B149" s="195" t="s">
        <v>153</v>
      </c>
      <c r="C149" s="195">
        <v>1663</v>
      </c>
      <c r="D149" s="195">
        <v>6804887.99</v>
      </c>
      <c r="E149" s="195">
        <v>2495660.357324691</v>
      </c>
      <c r="F149" s="195">
        <v>721327.6520115858</v>
      </c>
      <c r="G149" s="195">
        <v>10021875.999336278</v>
      </c>
      <c r="H149" s="195">
        <v>3599.08</v>
      </c>
      <c r="I149" s="195">
        <v>5985270.04</v>
      </c>
      <c r="J149" s="195">
        <v>4036605.959336278</v>
      </c>
      <c r="K149" s="195">
        <v>149325.13843547704</v>
      </c>
      <c r="L149" s="195">
        <v>546101.7919793667</v>
      </c>
      <c r="M149" s="195">
        <v>0</v>
      </c>
      <c r="N149" s="195">
        <v>4732032.889751121</v>
      </c>
      <c r="O149" s="195">
        <v>1292459.5345434488</v>
      </c>
      <c r="P149" s="195">
        <v>6024492.42429457</v>
      </c>
      <c r="Q149" s="195">
        <v>74</v>
      </c>
      <c r="R149" s="195">
        <v>18</v>
      </c>
      <c r="S149" s="195">
        <v>113</v>
      </c>
      <c r="T149" s="195">
        <v>52</v>
      </c>
      <c r="U149" s="195">
        <v>56</v>
      </c>
      <c r="V149" s="195">
        <v>812</v>
      </c>
      <c r="W149" s="195">
        <v>248</v>
      </c>
      <c r="X149" s="195">
        <v>193</v>
      </c>
      <c r="Y149" s="195">
        <v>97</v>
      </c>
      <c r="Z149" s="195">
        <v>1</v>
      </c>
      <c r="AA149" s="195">
        <v>0</v>
      </c>
      <c r="AB149" s="195">
        <v>1646</v>
      </c>
      <c r="AC149" s="195">
        <v>16</v>
      </c>
      <c r="AD149" s="195">
        <v>538</v>
      </c>
      <c r="AE149" s="195">
        <v>1.2998343476943783</v>
      </c>
      <c r="AF149" s="195">
        <v>2495660.357324691</v>
      </c>
      <c r="AG149" s="195">
        <v>92131481.21425155</v>
      </c>
      <c r="AH149" s="195">
        <v>26566599.103694987</v>
      </c>
      <c r="AI149" s="195">
        <v>9275906.223804964</v>
      </c>
      <c r="AJ149" s="195">
        <v>92</v>
      </c>
      <c r="AK149" s="195">
        <v>689</v>
      </c>
      <c r="AL149" s="195">
        <v>1.0056507296309714</v>
      </c>
      <c r="AM149" s="195">
        <v>16</v>
      </c>
      <c r="AN149" s="195">
        <v>0.009621166566446182</v>
      </c>
      <c r="AO149" s="195">
        <v>0.005652912598192214</v>
      </c>
      <c r="AP149" s="195">
        <v>0</v>
      </c>
      <c r="AQ149" s="195">
        <v>1</v>
      </c>
      <c r="AR149" s="195">
        <v>0</v>
      </c>
      <c r="AS149" s="195">
        <v>0</v>
      </c>
      <c r="AT149" s="195">
        <v>0</v>
      </c>
      <c r="AU149" s="195">
        <v>733.27</v>
      </c>
      <c r="AV149" s="195">
        <v>2.2679231388165344</v>
      </c>
      <c r="AW149" s="195">
        <v>7.98289503076854</v>
      </c>
      <c r="AX149" s="195">
        <v>45</v>
      </c>
      <c r="AY149" s="195">
        <v>386</v>
      </c>
      <c r="AZ149" s="195">
        <v>0.11658031088082901</v>
      </c>
      <c r="BA149" s="195">
        <v>0.05178585985731353</v>
      </c>
      <c r="BB149" s="195">
        <v>0.223333</v>
      </c>
      <c r="BC149" s="195">
        <v>597</v>
      </c>
      <c r="BD149" s="195">
        <v>542</v>
      </c>
      <c r="BE149" s="195">
        <v>1.1014760147601477</v>
      </c>
      <c r="BF149" s="195">
        <v>0.6869396739080174</v>
      </c>
      <c r="BG149" s="195">
        <v>0</v>
      </c>
      <c r="BH149" s="195">
        <v>0</v>
      </c>
      <c r="BI149" s="195">
        <v>0</v>
      </c>
      <c r="BJ149" s="195">
        <v>-399.12</v>
      </c>
      <c r="BK149" s="195">
        <v>-6818.299999999999</v>
      </c>
      <c r="BL149" s="195">
        <v>-465.64000000000004</v>
      </c>
      <c r="BM149" s="195">
        <v>-2378.0899999999997</v>
      </c>
      <c r="BN149" s="195">
        <v>-66.52</v>
      </c>
      <c r="BO149" s="195">
        <v>35851</v>
      </c>
      <c r="BP149" s="195">
        <v>-71168.86875615516</v>
      </c>
      <c r="BQ149" s="195">
        <v>-142136.61</v>
      </c>
      <c r="BR149" s="195">
        <v>30935.09080532845</v>
      </c>
      <c r="BS149" s="195">
        <v>201000</v>
      </c>
      <c r="BT149" s="195">
        <v>58208</v>
      </c>
      <c r="BU149" s="195">
        <v>145030.28769449375</v>
      </c>
      <c r="BV149" s="195">
        <v>7608.706656098017</v>
      </c>
      <c r="BW149" s="195">
        <v>11383.485910040366</v>
      </c>
      <c r="BX149" s="195">
        <v>76181.8023706329</v>
      </c>
      <c r="BY149" s="195">
        <v>89379.49012113403</v>
      </c>
      <c r="BZ149" s="195">
        <v>138868.57876536797</v>
      </c>
      <c r="CA149" s="195">
        <v>39101.05290441499</v>
      </c>
      <c r="CB149" s="195">
        <v>149.67</v>
      </c>
      <c r="CC149" s="195">
        <v>-16999.544491988687</v>
      </c>
      <c r="CD149" s="195">
        <v>816697.6207355218</v>
      </c>
      <c r="CE149" s="195">
        <v>546101.7919793667</v>
      </c>
      <c r="CF149" s="195">
        <v>0</v>
      </c>
      <c r="CG149" s="229">
        <v>1292459.5345434488</v>
      </c>
      <c r="CH149" s="195">
        <v>-246309</v>
      </c>
      <c r="CI149" s="195">
        <v>-69530.374608</v>
      </c>
      <c r="CJ149" s="195">
        <v>5778183.42429457</v>
      </c>
      <c r="CL149" s="195">
        <v>1710</v>
      </c>
    </row>
    <row r="150" spans="1:90" ht="9.75">
      <c r="A150" s="195">
        <v>498</v>
      </c>
      <c r="B150" s="195" t="s">
        <v>154</v>
      </c>
      <c r="C150" s="195">
        <v>2350</v>
      </c>
      <c r="D150" s="195">
        <v>8043790.51</v>
      </c>
      <c r="E150" s="195">
        <v>2707400.4562393157</v>
      </c>
      <c r="F150" s="195">
        <v>1903551.8061519633</v>
      </c>
      <c r="G150" s="195">
        <v>12654742.772391278</v>
      </c>
      <c r="H150" s="195">
        <v>3599.08</v>
      </c>
      <c r="I150" s="195">
        <v>8457838</v>
      </c>
      <c r="J150" s="195">
        <v>4196904.772391278</v>
      </c>
      <c r="K150" s="195">
        <v>2680286.847206426</v>
      </c>
      <c r="L150" s="195">
        <v>913830.875666521</v>
      </c>
      <c r="M150" s="195">
        <v>0</v>
      </c>
      <c r="N150" s="195">
        <v>7791022.495264225</v>
      </c>
      <c r="O150" s="195">
        <v>1303365.4715733344</v>
      </c>
      <c r="P150" s="195">
        <v>9094387.966837559</v>
      </c>
      <c r="Q150" s="195">
        <v>128</v>
      </c>
      <c r="R150" s="195">
        <v>33</v>
      </c>
      <c r="S150" s="195">
        <v>152</v>
      </c>
      <c r="T150" s="195">
        <v>70</v>
      </c>
      <c r="U150" s="195">
        <v>68</v>
      </c>
      <c r="V150" s="195">
        <v>1308</v>
      </c>
      <c r="W150" s="195">
        <v>335</v>
      </c>
      <c r="X150" s="195">
        <v>189</v>
      </c>
      <c r="Y150" s="195">
        <v>67</v>
      </c>
      <c r="Z150" s="195">
        <v>15</v>
      </c>
      <c r="AA150" s="195">
        <v>4</v>
      </c>
      <c r="AB150" s="195">
        <v>2229</v>
      </c>
      <c r="AC150" s="195">
        <v>102</v>
      </c>
      <c r="AD150" s="195">
        <v>591</v>
      </c>
      <c r="AE150" s="195">
        <v>0.9978825154195805</v>
      </c>
      <c r="AF150" s="195">
        <v>2707400.4562393157</v>
      </c>
      <c r="AG150" s="195">
        <v>14642547.768146334</v>
      </c>
      <c r="AH150" s="195">
        <v>3033053.838733037</v>
      </c>
      <c r="AI150" s="195">
        <v>1828423.8229615558</v>
      </c>
      <c r="AJ150" s="195">
        <v>195</v>
      </c>
      <c r="AK150" s="195">
        <v>1093</v>
      </c>
      <c r="AL150" s="195">
        <v>1.3436712257803531</v>
      </c>
      <c r="AM150" s="195">
        <v>102</v>
      </c>
      <c r="AN150" s="195">
        <v>0.04340425531914894</v>
      </c>
      <c r="AO150" s="195">
        <v>0.03943600135089497</v>
      </c>
      <c r="AP150" s="195">
        <v>0</v>
      </c>
      <c r="AQ150" s="195">
        <v>15</v>
      </c>
      <c r="AR150" s="195">
        <v>4</v>
      </c>
      <c r="AS150" s="195">
        <v>0</v>
      </c>
      <c r="AT150" s="195">
        <v>0</v>
      </c>
      <c r="AU150" s="195">
        <v>1906.01</v>
      </c>
      <c r="AV150" s="195">
        <v>1.2329421146793564</v>
      </c>
      <c r="AW150" s="195">
        <v>14.684057053020572</v>
      </c>
      <c r="AX150" s="195">
        <v>110</v>
      </c>
      <c r="AY150" s="195">
        <v>675</v>
      </c>
      <c r="AZ150" s="195">
        <v>0.16296296296296298</v>
      </c>
      <c r="BA150" s="195">
        <v>0.09816851193944749</v>
      </c>
      <c r="BB150" s="195">
        <v>1.766666</v>
      </c>
      <c r="BC150" s="195">
        <v>937</v>
      </c>
      <c r="BD150" s="195">
        <v>915</v>
      </c>
      <c r="BE150" s="195">
        <v>1.0240437158469946</v>
      </c>
      <c r="BF150" s="195">
        <v>0.6095073749948643</v>
      </c>
      <c r="BG150" s="195">
        <v>0</v>
      </c>
      <c r="BH150" s="195">
        <v>4</v>
      </c>
      <c r="BI150" s="195">
        <v>0</v>
      </c>
      <c r="BJ150" s="195">
        <v>-564</v>
      </c>
      <c r="BK150" s="195">
        <v>-9635</v>
      </c>
      <c r="BL150" s="195">
        <v>-658.0000000000001</v>
      </c>
      <c r="BM150" s="195">
        <v>-3360.5</v>
      </c>
      <c r="BN150" s="195">
        <v>-94</v>
      </c>
      <c r="BO150" s="195">
        <v>21632</v>
      </c>
      <c r="BP150" s="195">
        <v>-18784.02580117365</v>
      </c>
      <c r="BQ150" s="195">
        <v>-200854.5</v>
      </c>
      <c r="BR150" s="195">
        <v>250073.0429299483</v>
      </c>
      <c r="BS150" s="195">
        <v>181502</v>
      </c>
      <c r="BT150" s="195">
        <v>72651</v>
      </c>
      <c r="BU150" s="195">
        <v>189835.50121662323</v>
      </c>
      <c r="BV150" s="195">
        <v>9827.294284804399</v>
      </c>
      <c r="BW150" s="195">
        <v>18290.03388256738</v>
      </c>
      <c r="BX150" s="195">
        <v>66345.62201419225</v>
      </c>
      <c r="BY150" s="195">
        <v>141999.74252757968</v>
      </c>
      <c r="BZ150" s="195">
        <v>202939.75100335455</v>
      </c>
      <c r="CA150" s="195">
        <v>74196.18839086179</v>
      </c>
      <c r="CB150" s="195">
        <v>211.5</v>
      </c>
      <c r="CC150" s="195">
        <v>-15076.774782236955</v>
      </c>
      <c r="CD150" s="195">
        <v>1214426.9014676947</v>
      </c>
      <c r="CE150" s="195">
        <v>913830.875666521</v>
      </c>
      <c r="CF150" s="195">
        <v>0</v>
      </c>
      <c r="CG150" s="229">
        <v>1303365.4715733344</v>
      </c>
      <c r="CH150" s="195">
        <v>143888</v>
      </c>
      <c r="CI150" s="195">
        <v>57304.89600000001</v>
      </c>
      <c r="CJ150" s="195">
        <v>9238275.966837559</v>
      </c>
      <c r="CL150" s="195">
        <v>2358</v>
      </c>
    </row>
    <row r="151" spans="1:90" ht="9.75">
      <c r="A151" s="195">
        <v>499</v>
      </c>
      <c r="B151" s="195" t="s">
        <v>155</v>
      </c>
      <c r="C151" s="195">
        <v>19380</v>
      </c>
      <c r="D151" s="195">
        <v>72581747.2</v>
      </c>
      <c r="E151" s="195">
        <v>17629944.603805587</v>
      </c>
      <c r="F151" s="195">
        <v>6797975.25545082</v>
      </c>
      <c r="G151" s="195">
        <v>97009667.0592564</v>
      </c>
      <c r="H151" s="195">
        <v>3599.08</v>
      </c>
      <c r="I151" s="195">
        <v>69750170.4</v>
      </c>
      <c r="J151" s="195">
        <v>27259496.6592564</v>
      </c>
      <c r="K151" s="195">
        <v>178940.59277305225</v>
      </c>
      <c r="L151" s="195">
        <v>3481448.40799956</v>
      </c>
      <c r="M151" s="195">
        <v>0</v>
      </c>
      <c r="N151" s="195">
        <v>30919885.660029013</v>
      </c>
      <c r="O151" s="195">
        <v>2817341.508992766</v>
      </c>
      <c r="P151" s="195">
        <v>33737227.16902178</v>
      </c>
      <c r="Q151" s="195">
        <v>1585</v>
      </c>
      <c r="R151" s="195">
        <v>296</v>
      </c>
      <c r="S151" s="195">
        <v>1564</v>
      </c>
      <c r="T151" s="195">
        <v>689</v>
      </c>
      <c r="U151" s="195">
        <v>660</v>
      </c>
      <c r="V151" s="195">
        <v>10612</v>
      </c>
      <c r="W151" s="195">
        <v>2176</v>
      </c>
      <c r="X151" s="195">
        <v>1197</v>
      </c>
      <c r="Y151" s="195">
        <v>601</v>
      </c>
      <c r="Z151" s="195">
        <v>13328</v>
      </c>
      <c r="AA151" s="195">
        <v>1</v>
      </c>
      <c r="AB151" s="195">
        <v>5595</v>
      </c>
      <c r="AC151" s="195">
        <v>456</v>
      </c>
      <c r="AD151" s="195">
        <v>3974</v>
      </c>
      <c r="AE151" s="195">
        <v>0.7879378309558491</v>
      </c>
      <c r="AF151" s="195">
        <v>17629944.603805587</v>
      </c>
      <c r="AG151" s="195">
        <v>3056246.6068198318</v>
      </c>
      <c r="AH151" s="195">
        <v>926059.9348360009</v>
      </c>
      <c r="AI151" s="195">
        <v>258655.0773945615</v>
      </c>
      <c r="AJ151" s="195">
        <v>688</v>
      </c>
      <c r="AK151" s="195">
        <v>9586</v>
      </c>
      <c r="AL151" s="195">
        <v>0.5405421704982228</v>
      </c>
      <c r="AM151" s="195">
        <v>456</v>
      </c>
      <c r="AN151" s="195">
        <v>0.023529411764705882</v>
      </c>
      <c r="AO151" s="195">
        <v>0.019561157796451914</v>
      </c>
      <c r="AP151" s="195">
        <v>3</v>
      </c>
      <c r="AQ151" s="195">
        <v>13328</v>
      </c>
      <c r="AR151" s="195">
        <v>1</v>
      </c>
      <c r="AS151" s="195">
        <v>3</v>
      </c>
      <c r="AT151" s="195">
        <v>2174</v>
      </c>
      <c r="AU151" s="195">
        <v>848.96</v>
      </c>
      <c r="AV151" s="195">
        <v>22.827930644553334</v>
      </c>
      <c r="AW151" s="195">
        <v>0.7930895111311018</v>
      </c>
      <c r="AX151" s="195">
        <v>510</v>
      </c>
      <c r="AY151" s="195">
        <v>6434</v>
      </c>
      <c r="AZ151" s="195">
        <v>0.07926639726453218</v>
      </c>
      <c r="BA151" s="195">
        <v>0.014471946241016692</v>
      </c>
      <c r="BB151" s="195">
        <v>0</v>
      </c>
      <c r="BC151" s="195">
        <v>4964</v>
      </c>
      <c r="BD151" s="195">
        <v>8851</v>
      </c>
      <c r="BE151" s="195">
        <v>0.5608405829849734</v>
      </c>
      <c r="BF151" s="195">
        <v>0.1463042421328431</v>
      </c>
      <c r="BG151" s="195">
        <v>0</v>
      </c>
      <c r="BH151" s="195">
        <v>1</v>
      </c>
      <c r="BI151" s="195">
        <v>0</v>
      </c>
      <c r="BJ151" s="195">
        <v>-4651.2</v>
      </c>
      <c r="BK151" s="195">
        <v>-79458</v>
      </c>
      <c r="BL151" s="195">
        <v>-5426.400000000001</v>
      </c>
      <c r="BM151" s="195">
        <v>-27713.399999999998</v>
      </c>
      <c r="BN151" s="195">
        <v>-775.2</v>
      </c>
      <c r="BO151" s="195">
        <v>-186509</v>
      </c>
      <c r="BP151" s="195">
        <v>-219674.3001222714</v>
      </c>
      <c r="BQ151" s="195">
        <v>-1656408.6</v>
      </c>
      <c r="BR151" s="195">
        <v>184900.8623964414</v>
      </c>
      <c r="BS151" s="195">
        <v>1354331</v>
      </c>
      <c r="BT151" s="195">
        <v>457111</v>
      </c>
      <c r="BU151" s="195">
        <v>972889.3078533442</v>
      </c>
      <c r="BV151" s="195">
        <v>21636.19619890987</v>
      </c>
      <c r="BW151" s="195">
        <v>12412.837833004593</v>
      </c>
      <c r="BX151" s="195">
        <v>412351.04040340486</v>
      </c>
      <c r="BY151" s="195">
        <v>922743.1690326901</v>
      </c>
      <c r="BZ151" s="195">
        <v>1507483.560543186</v>
      </c>
      <c r="CA151" s="195">
        <v>416792.2585272256</v>
      </c>
      <c r="CB151" s="195">
        <v>1744.2</v>
      </c>
      <c r="CC151" s="195">
        <v>-52714.12466637585</v>
      </c>
      <c r="CD151" s="195">
        <v>6025172.308121831</v>
      </c>
      <c r="CE151" s="195">
        <v>3481448.40799956</v>
      </c>
      <c r="CF151" s="195">
        <v>0</v>
      </c>
      <c r="CG151" s="229">
        <v>2817341.508992766</v>
      </c>
      <c r="CH151" s="195">
        <v>-1817252</v>
      </c>
      <c r="CI151" s="195">
        <v>-5938.871040000115</v>
      </c>
      <c r="CJ151" s="195">
        <v>31919975.169021778</v>
      </c>
      <c r="CL151" s="195">
        <v>19302</v>
      </c>
    </row>
    <row r="152" spans="1:90" ht="9.75">
      <c r="A152" s="195">
        <v>500</v>
      </c>
      <c r="B152" s="195" t="s">
        <v>156</v>
      </c>
      <c r="C152" s="195">
        <v>9941</v>
      </c>
      <c r="D152" s="195">
        <v>35731223.1</v>
      </c>
      <c r="E152" s="195">
        <v>8936249.604226194</v>
      </c>
      <c r="F152" s="195">
        <v>1093020.2173680288</v>
      </c>
      <c r="G152" s="195">
        <v>45760492.921594225</v>
      </c>
      <c r="H152" s="195">
        <v>3599.08</v>
      </c>
      <c r="I152" s="195">
        <v>35778454.28</v>
      </c>
      <c r="J152" s="195">
        <v>9982038.641594224</v>
      </c>
      <c r="K152" s="195">
        <v>148670.38881644516</v>
      </c>
      <c r="L152" s="195">
        <v>762228.1173418297</v>
      </c>
      <c r="M152" s="195">
        <v>0</v>
      </c>
      <c r="N152" s="195">
        <v>10892937.1477525</v>
      </c>
      <c r="O152" s="195">
        <v>192302.49963487274</v>
      </c>
      <c r="P152" s="195">
        <v>11085239.647387372</v>
      </c>
      <c r="Q152" s="195">
        <v>814</v>
      </c>
      <c r="R152" s="195">
        <v>152</v>
      </c>
      <c r="S152" s="195">
        <v>940</v>
      </c>
      <c r="T152" s="195">
        <v>445</v>
      </c>
      <c r="U152" s="195">
        <v>402</v>
      </c>
      <c r="V152" s="195">
        <v>5576</v>
      </c>
      <c r="W152" s="195">
        <v>978</v>
      </c>
      <c r="X152" s="195">
        <v>486</v>
      </c>
      <c r="Y152" s="195">
        <v>148</v>
      </c>
      <c r="Z152" s="195">
        <v>13</v>
      </c>
      <c r="AA152" s="195">
        <v>1</v>
      </c>
      <c r="AB152" s="195">
        <v>9776</v>
      </c>
      <c r="AC152" s="195">
        <v>151</v>
      </c>
      <c r="AD152" s="195">
        <v>1612</v>
      </c>
      <c r="AE152" s="195">
        <v>0.7786100312638479</v>
      </c>
      <c r="AF152" s="195">
        <v>8936249.604226194</v>
      </c>
      <c r="AG152" s="195">
        <v>3342731.5243655844</v>
      </c>
      <c r="AH152" s="195">
        <v>786245.2625227417</v>
      </c>
      <c r="AI152" s="195">
        <v>214059.37439549918</v>
      </c>
      <c r="AJ152" s="195">
        <v>545</v>
      </c>
      <c r="AK152" s="195">
        <v>4771</v>
      </c>
      <c r="AL152" s="195">
        <v>0.8603311611595371</v>
      </c>
      <c r="AM152" s="195">
        <v>151</v>
      </c>
      <c r="AN152" s="195">
        <v>0.015189618750628709</v>
      </c>
      <c r="AO152" s="195">
        <v>0.01122136478237474</v>
      </c>
      <c r="AP152" s="195">
        <v>0</v>
      </c>
      <c r="AQ152" s="195">
        <v>13</v>
      </c>
      <c r="AR152" s="195">
        <v>1</v>
      </c>
      <c r="AS152" s="195">
        <v>0</v>
      </c>
      <c r="AT152" s="195">
        <v>0</v>
      </c>
      <c r="AU152" s="195">
        <v>144.06</v>
      </c>
      <c r="AV152" s="195">
        <v>69.0059697348327</v>
      </c>
      <c r="AW152" s="195">
        <v>0.2623626973810166</v>
      </c>
      <c r="AX152" s="195">
        <v>233</v>
      </c>
      <c r="AY152" s="195">
        <v>3500</v>
      </c>
      <c r="AZ152" s="195">
        <v>0.06657142857142857</v>
      </c>
      <c r="BA152" s="195">
        <v>0.001776977547913089</v>
      </c>
      <c r="BB152" s="195">
        <v>0</v>
      </c>
      <c r="BC152" s="195">
        <v>2722</v>
      </c>
      <c r="BD152" s="195">
        <v>4178</v>
      </c>
      <c r="BE152" s="195">
        <v>0.6515078985160364</v>
      </c>
      <c r="BF152" s="195">
        <v>0.2369715576639061</v>
      </c>
      <c r="BG152" s="195">
        <v>0</v>
      </c>
      <c r="BH152" s="195">
        <v>1</v>
      </c>
      <c r="BI152" s="195">
        <v>0</v>
      </c>
      <c r="BJ152" s="195">
        <v>-2385.8399999999997</v>
      </c>
      <c r="BK152" s="195">
        <v>-40758.1</v>
      </c>
      <c r="BL152" s="195">
        <v>-2783.4800000000005</v>
      </c>
      <c r="BM152" s="195">
        <v>-14215.63</v>
      </c>
      <c r="BN152" s="195">
        <v>-397.64</v>
      </c>
      <c r="BO152" s="195">
        <v>104302</v>
      </c>
      <c r="BP152" s="195">
        <v>-154846.51083715112</v>
      </c>
      <c r="BQ152" s="195">
        <v>-849657.27</v>
      </c>
      <c r="BR152" s="195">
        <v>-63532.664028301835</v>
      </c>
      <c r="BS152" s="195">
        <v>581389</v>
      </c>
      <c r="BT152" s="195">
        <v>183400</v>
      </c>
      <c r="BU152" s="195">
        <v>363140.8708062557</v>
      </c>
      <c r="BV152" s="195">
        <v>3914.9002659224384</v>
      </c>
      <c r="BW152" s="195">
        <v>-423439.1547483835</v>
      </c>
      <c r="BX152" s="195">
        <v>128225.02205424709</v>
      </c>
      <c r="BY152" s="195">
        <v>386549.5045330577</v>
      </c>
      <c r="BZ152" s="195">
        <v>667376.9982023478</v>
      </c>
      <c r="CA152" s="195">
        <v>167680.14204433767</v>
      </c>
      <c r="CB152" s="195">
        <v>894.6899999999999</v>
      </c>
      <c r="CC152" s="195">
        <v>9298.039049497762</v>
      </c>
      <c r="CD152" s="195">
        <v>2109199.348178981</v>
      </c>
      <c r="CE152" s="195">
        <v>762228.1173418297</v>
      </c>
      <c r="CF152" s="195">
        <v>0</v>
      </c>
      <c r="CG152" s="229">
        <v>192302.49963487274</v>
      </c>
      <c r="CH152" s="195">
        <v>-763297</v>
      </c>
      <c r="CI152" s="195">
        <v>-259500.012</v>
      </c>
      <c r="CJ152" s="195">
        <v>10321942.647387372</v>
      </c>
      <c r="CL152" s="195">
        <v>9791</v>
      </c>
    </row>
    <row r="153" spans="1:90" ht="9.75">
      <c r="A153" s="195">
        <v>503</v>
      </c>
      <c r="B153" s="195" t="s">
        <v>157</v>
      </c>
      <c r="C153" s="195">
        <v>7842</v>
      </c>
      <c r="D153" s="195">
        <v>28064938.249999996</v>
      </c>
      <c r="E153" s="195">
        <v>8552125.375683948</v>
      </c>
      <c r="F153" s="195">
        <v>1353249.8156829216</v>
      </c>
      <c r="G153" s="195">
        <v>37970313.441366866</v>
      </c>
      <c r="H153" s="195">
        <v>3599.08</v>
      </c>
      <c r="I153" s="195">
        <v>28223985.36</v>
      </c>
      <c r="J153" s="195">
        <v>9746328.081366867</v>
      </c>
      <c r="K153" s="195">
        <v>101645.81164004956</v>
      </c>
      <c r="L153" s="195">
        <v>1742008.05315611</v>
      </c>
      <c r="M153" s="195">
        <v>0</v>
      </c>
      <c r="N153" s="195">
        <v>11589981.946163027</v>
      </c>
      <c r="O153" s="195">
        <v>3923407.762057142</v>
      </c>
      <c r="P153" s="195">
        <v>15513389.708220169</v>
      </c>
      <c r="Q153" s="195">
        <v>439</v>
      </c>
      <c r="R153" s="195">
        <v>80</v>
      </c>
      <c r="S153" s="195">
        <v>525</v>
      </c>
      <c r="T153" s="195">
        <v>272</v>
      </c>
      <c r="U153" s="195">
        <v>303</v>
      </c>
      <c r="V153" s="195">
        <v>4319</v>
      </c>
      <c r="W153" s="195">
        <v>1060</v>
      </c>
      <c r="X153" s="195">
        <v>570</v>
      </c>
      <c r="Y153" s="195">
        <v>274</v>
      </c>
      <c r="Z153" s="195">
        <v>61</v>
      </c>
      <c r="AA153" s="195">
        <v>0</v>
      </c>
      <c r="AB153" s="195">
        <v>7652</v>
      </c>
      <c r="AC153" s="195">
        <v>129</v>
      </c>
      <c r="AD153" s="195">
        <v>1904</v>
      </c>
      <c r="AE153" s="195">
        <v>0.9445870750404812</v>
      </c>
      <c r="AF153" s="195">
        <v>8552125.375683948</v>
      </c>
      <c r="AG153" s="195">
        <v>20598500.15150901</v>
      </c>
      <c r="AH153" s="195">
        <v>6328453.588915947</v>
      </c>
      <c r="AI153" s="195">
        <v>1516253.9019681192</v>
      </c>
      <c r="AJ153" s="195">
        <v>387</v>
      </c>
      <c r="AK153" s="195">
        <v>3707</v>
      </c>
      <c r="AL153" s="195">
        <v>0.7862613841644805</v>
      </c>
      <c r="AM153" s="195">
        <v>129</v>
      </c>
      <c r="AN153" s="195">
        <v>0.016449885233358837</v>
      </c>
      <c r="AO153" s="195">
        <v>0.012481631265104869</v>
      </c>
      <c r="AP153" s="195">
        <v>0</v>
      </c>
      <c r="AQ153" s="195">
        <v>61</v>
      </c>
      <c r="AR153" s="195">
        <v>0</v>
      </c>
      <c r="AS153" s="195">
        <v>0</v>
      </c>
      <c r="AT153" s="195">
        <v>0</v>
      </c>
      <c r="AU153" s="195">
        <v>519.85</v>
      </c>
      <c r="AV153" s="195">
        <v>15.085120707896507</v>
      </c>
      <c r="AW153" s="195">
        <v>1.200162246334987</v>
      </c>
      <c r="AX153" s="195">
        <v>350</v>
      </c>
      <c r="AY153" s="195">
        <v>2456</v>
      </c>
      <c r="AZ153" s="195">
        <v>0.14250814332247558</v>
      </c>
      <c r="BA153" s="195">
        <v>0.0777136922989601</v>
      </c>
      <c r="BB153" s="195">
        <v>0</v>
      </c>
      <c r="BC153" s="195">
        <v>1998</v>
      </c>
      <c r="BD153" s="195">
        <v>3223</v>
      </c>
      <c r="BE153" s="195">
        <v>0.6199193298169408</v>
      </c>
      <c r="BF153" s="195">
        <v>0.20538298896481044</v>
      </c>
      <c r="BG153" s="195">
        <v>0</v>
      </c>
      <c r="BH153" s="195">
        <v>0</v>
      </c>
      <c r="BI153" s="195">
        <v>0</v>
      </c>
      <c r="BJ153" s="195">
        <v>-1882.08</v>
      </c>
      <c r="BK153" s="195">
        <v>-32152.199999999997</v>
      </c>
      <c r="BL153" s="195">
        <v>-2195.76</v>
      </c>
      <c r="BM153" s="195">
        <v>-11214.06</v>
      </c>
      <c r="BN153" s="195">
        <v>-313.68</v>
      </c>
      <c r="BO153" s="195">
        <v>-137561</v>
      </c>
      <c r="BP153" s="195">
        <v>-212588.41373093636</v>
      </c>
      <c r="BQ153" s="195">
        <v>-670255.74</v>
      </c>
      <c r="BR153" s="195">
        <v>16050.776211857796</v>
      </c>
      <c r="BS153" s="195">
        <v>672555</v>
      </c>
      <c r="BT153" s="195">
        <v>216780</v>
      </c>
      <c r="BU153" s="195">
        <v>474562.0938275964</v>
      </c>
      <c r="BV153" s="195">
        <v>15988.73824683974</v>
      </c>
      <c r="BW153" s="195">
        <v>78732.96706707103</v>
      </c>
      <c r="BX153" s="195">
        <v>195548.96349423224</v>
      </c>
      <c r="BY153" s="195">
        <v>430684.55735492456</v>
      </c>
      <c r="BZ153" s="195">
        <v>726253.7460421171</v>
      </c>
      <c r="CA153" s="195">
        <v>200202.43590228446</v>
      </c>
      <c r="CB153" s="195">
        <v>705.78</v>
      </c>
      <c r="CC153" s="195">
        <v>4505.048740123515</v>
      </c>
      <c r="CD153" s="195">
        <v>2895009.1068870462</v>
      </c>
      <c r="CE153" s="195">
        <v>1742008.05315611</v>
      </c>
      <c r="CF153" s="195">
        <v>0</v>
      </c>
      <c r="CG153" s="229">
        <v>3923407.762057142</v>
      </c>
      <c r="CH153" s="195">
        <v>-91216</v>
      </c>
      <c r="CI153" s="195">
        <v>190994.61359999992</v>
      </c>
      <c r="CJ153" s="195">
        <v>15422173.708220169</v>
      </c>
      <c r="CL153" s="195">
        <v>7859</v>
      </c>
    </row>
    <row r="154" spans="1:90" ht="9.75">
      <c r="A154" s="195">
        <v>504</v>
      </c>
      <c r="B154" s="195" t="s">
        <v>158</v>
      </c>
      <c r="C154" s="195">
        <v>1986</v>
      </c>
      <c r="D154" s="195">
        <v>7122580.000000001</v>
      </c>
      <c r="E154" s="195">
        <v>2145199.277280985</v>
      </c>
      <c r="F154" s="195">
        <v>617151.7362437724</v>
      </c>
      <c r="G154" s="195">
        <v>9884931.01352476</v>
      </c>
      <c r="H154" s="195">
        <v>3599.08</v>
      </c>
      <c r="I154" s="195">
        <v>7147772.88</v>
      </c>
      <c r="J154" s="195">
        <v>2737158.1335247597</v>
      </c>
      <c r="K154" s="195">
        <v>21264.652781214692</v>
      </c>
      <c r="L154" s="195">
        <v>684237.8413282951</v>
      </c>
      <c r="M154" s="195">
        <v>0</v>
      </c>
      <c r="N154" s="195">
        <v>3442660.627634269</v>
      </c>
      <c r="O154" s="195">
        <v>1464075.465786047</v>
      </c>
      <c r="P154" s="195">
        <v>4906736.093420316</v>
      </c>
      <c r="Q154" s="195">
        <v>125</v>
      </c>
      <c r="R154" s="195">
        <v>23</v>
      </c>
      <c r="S154" s="195">
        <v>146</v>
      </c>
      <c r="T154" s="195">
        <v>52</v>
      </c>
      <c r="U154" s="195">
        <v>56</v>
      </c>
      <c r="V154" s="195">
        <v>1053</v>
      </c>
      <c r="W154" s="195">
        <v>299</v>
      </c>
      <c r="X154" s="195">
        <v>166</v>
      </c>
      <c r="Y154" s="195">
        <v>66</v>
      </c>
      <c r="Z154" s="195">
        <v>190</v>
      </c>
      <c r="AA154" s="195">
        <v>0</v>
      </c>
      <c r="AB154" s="195">
        <v>1728</v>
      </c>
      <c r="AC154" s="195">
        <v>68</v>
      </c>
      <c r="AD154" s="195">
        <v>531</v>
      </c>
      <c r="AE154" s="195">
        <v>0.9355848388421361</v>
      </c>
      <c r="AF154" s="195">
        <v>2145199.277280985</v>
      </c>
      <c r="AG154" s="195">
        <v>10952307.494761461</v>
      </c>
      <c r="AH154" s="195">
        <v>2354622.4814191977</v>
      </c>
      <c r="AI154" s="195">
        <v>1123811.7155763707</v>
      </c>
      <c r="AJ154" s="195">
        <v>122</v>
      </c>
      <c r="AK154" s="195">
        <v>903</v>
      </c>
      <c r="AL154" s="195">
        <v>1.0175380257995112</v>
      </c>
      <c r="AM154" s="195">
        <v>68</v>
      </c>
      <c r="AN154" s="195">
        <v>0.03423967774420947</v>
      </c>
      <c r="AO154" s="195">
        <v>0.0302714237759555</v>
      </c>
      <c r="AP154" s="195">
        <v>1</v>
      </c>
      <c r="AQ154" s="195">
        <v>190</v>
      </c>
      <c r="AR154" s="195">
        <v>0</v>
      </c>
      <c r="AS154" s="195">
        <v>0</v>
      </c>
      <c r="AT154" s="195">
        <v>0</v>
      </c>
      <c r="AU154" s="195">
        <v>200.35</v>
      </c>
      <c r="AV154" s="195">
        <v>9.912652857499376</v>
      </c>
      <c r="AW154" s="195">
        <v>1.8264124261475119</v>
      </c>
      <c r="AX154" s="195">
        <v>103</v>
      </c>
      <c r="AY154" s="195">
        <v>576</v>
      </c>
      <c r="AZ154" s="195">
        <v>0.17881944444444445</v>
      </c>
      <c r="BA154" s="195">
        <v>0.11402499342092896</v>
      </c>
      <c r="BB154" s="195">
        <v>0</v>
      </c>
      <c r="BC154" s="195">
        <v>451</v>
      </c>
      <c r="BD154" s="195">
        <v>772</v>
      </c>
      <c r="BE154" s="195">
        <v>0.5841968911917098</v>
      </c>
      <c r="BF154" s="195">
        <v>0.1696605503395795</v>
      </c>
      <c r="BG154" s="195">
        <v>0</v>
      </c>
      <c r="BH154" s="195">
        <v>0</v>
      </c>
      <c r="BI154" s="195">
        <v>0</v>
      </c>
      <c r="BJ154" s="195">
        <v>-476.64</v>
      </c>
      <c r="BK154" s="195">
        <v>-8142.599999999999</v>
      </c>
      <c r="BL154" s="195">
        <v>-556.08</v>
      </c>
      <c r="BM154" s="195">
        <v>-2839.98</v>
      </c>
      <c r="BN154" s="195">
        <v>-79.44</v>
      </c>
      <c r="BO154" s="195">
        <v>-5293</v>
      </c>
      <c r="BP154" s="195">
        <v>-85765.830188278</v>
      </c>
      <c r="BQ154" s="195">
        <v>-169743.41999999998</v>
      </c>
      <c r="BR154" s="195">
        <v>166062.03001650702</v>
      </c>
      <c r="BS154" s="195">
        <v>195468</v>
      </c>
      <c r="BT154" s="195">
        <v>62369</v>
      </c>
      <c r="BU154" s="195">
        <v>141372.8779053007</v>
      </c>
      <c r="BV154" s="195">
        <v>6568.424044971691</v>
      </c>
      <c r="BW154" s="195">
        <v>18572.25033574297</v>
      </c>
      <c r="BX154" s="195">
        <v>55129.76659964208</v>
      </c>
      <c r="BY154" s="195">
        <v>116165.3091711666</v>
      </c>
      <c r="BZ154" s="195">
        <v>177216.08435129444</v>
      </c>
      <c r="CA154" s="195">
        <v>61755.48162109174</v>
      </c>
      <c r="CB154" s="195">
        <v>178.73999999999998</v>
      </c>
      <c r="CC154" s="195">
        <v>12599.827470855751</v>
      </c>
      <c r="CD154" s="195">
        <v>1008164.791516573</v>
      </c>
      <c r="CE154" s="195">
        <v>684237.8413282951</v>
      </c>
      <c r="CF154" s="195">
        <v>0</v>
      </c>
      <c r="CG154" s="229">
        <v>1464075.465786047</v>
      </c>
      <c r="CH154" s="195">
        <v>-482715</v>
      </c>
      <c r="CI154" s="195">
        <v>-620976.6912</v>
      </c>
      <c r="CJ154" s="195">
        <v>4424021.093420316</v>
      </c>
      <c r="CL154" s="195">
        <v>1969</v>
      </c>
    </row>
    <row r="155" spans="1:90" ht="9.75">
      <c r="A155" s="195">
        <v>505</v>
      </c>
      <c r="B155" s="195" t="s">
        <v>159</v>
      </c>
      <c r="C155" s="195">
        <v>20853</v>
      </c>
      <c r="D155" s="195">
        <v>74368230.29</v>
      </c>
      <c r="E155" s="195">
        <v>20368849.069087263</v>
      </c>
      <c r="F155" s="195">
        <v>3150134.12951597</v>
      </c>
      <c r="G155" s="195">
        <v>97887213.48860325</v>
      </c>
      <c r="H155" s="195">
        <v>3599.08</v>
      </c>
      <c r="I155" s="195">
        <v>75051615.24</v>
      </c>
      <c r="J155" s="195">
        <v>22835598.248603255</v>
      </c>
      <c r="K155" s="195">
        <v>320983.1849197478</v>
      </c>
      <c r="L155" s="195">
        <v>3025190.727087853</v>
      </c>
      <c r="M155" s="195">
        <v>0</v>
      </c>
      <c r="N155" s="195">
        <v>26181772.160610855</v>
      </c>
      <c r="O155" s="195">
        <v>4877170.577358062</v>
      </c>
      <c r="P155" s="195">
        <v>31058942.737968918</v>
      </c>
      <c r="Q155" s="195">
        <v>1603</v>
      </c>
      <c r="R155" s="195">
        <v>288</v>
      </c>
      <c r="S155" s="195">
        <v>1902</v>
      </c>
      <c r="T155" s="195">
        <v>869</v>
      </c>
      <c r="U155" s="195">
        <v>863</v>
      </c>
      <c r="V155" s="195">
        <v>11735</v>
      </c>
      <c r="W155" s="195">
        <v>2160</v>
      </c>
      <c r="X155" s="195">
        <v>1051</v>
      </c>
      <c r="Y155" s="195">
        <v>382</v>
      </c>
      <c r="Z155" s="195">
        <v>197</v>
      </c>
      <c r="AA155" s="195">
        <v>3</v>
      </c>
      <c r="AB155" s="195">
        <v>20111</v>
      </c>
      <c r="AC155" s="195">
        <v>542</v>
      </c>
      <c r="AD155" s="195">
        <v>3593</v>
      </c>
      <c r="AE155" s="195">
        <v>0.8460435609931087</v>
      </c>
      <c r="AF155" s="195">
        <v>20368849.069087263</v>
      </c>
      <c r="AG155" s="195">
        <v>9913250.38809598</v>
      </c>
      <c r="AH155" s="195">
        <v>2571759.7619834333</v>
      </c>
      <c r="AI155" s="195">
        <v>1168407.4185754329</v>
      </c>
      <c r="AJ155" s="195">
        <v>820</v>
      </c>
      <c r="AK155" s="195">
        <v>10105</v>
      </c>
      <c r="AL155" s="195">
        <v>0.6111616604209134</v>
      </c>
      <c r="AM155" s="195">
        <v>542</v>
      </c>
      <c r="AN155" s="195">
        <v>0.025991464057929316</v>
      </c>
      <c r="AO155" s="195">
        <v>0.02202321008967535</v>
      </c>
      <c r="AP155" s="195">
        <v>0</v>
      </c>
      <c r="AQ155" s="195">
        <v>197</v>
      </c>
      <c r="AR155" s="195">
        <v>3</v>
      </c>
      <c r="AS155" s="195">
        <v>0</v>
      </c>
      <c r="AT155" s="195">
        <v>0</v>
      </c>
      <c r="AU155" s="195">
        <v>580.88</v>
      </c>
      <c r="AV155" s="195">
        <v>35.89898085663132</v>
      </c>
      <c r="AW155" s="195">
        <v>0.5043205105829401</v>
      </c>
      <c r="AX155" s="195">
        <v>1063</v>
      </c>
      <c r="AY155" s="195">
        <v>7100</v>
      </c>
      <c r="AZ155" s="195">
        <v>0.14971830985915494</v>
      </c>
      <c r="BA155" s="195">
        <v>0.08492385883563945</v>
      </c>
      <c r="BB155" s="195">
        <v>0</v>
      </c>
      <c r="BC155" s="195">
        <v>6055</v>
      </c>
      <c r="BD155" s="195">
        <v>9196</v>
      </c>
      <c r="BE155" s="195">
        <v>0.6584384515006525</v>
      </c>
      <c r="BF155" s="195">
        <v>0.24390211064852219</v>
      </c>
      <c r="BG155" s="195">
        <v>0</v>
      </c>
      <c r="BH155" s="195">
        <v>3</v>
      </c>
      <c r="BI155" s="195">
        <v>0</v>
      </c>
      <c r="BJ155" s="195">
        <v>-5004.72</v>
      </c>
      <c r="BK155" s="195">
        <v>-85497.29999999999</v>
      </c>
      <c r="BL155" s="195">
        <v>-5838.84</v>
      </c>
      <c r="BM155" s="195">
        <v>-29819.789999999997</v>
      </c>
      <c r="BN155" s="195">
        <v>-834.12</v>
      </c>
      <c r="BO155" s="195">
        <v>-224658</v>
      </c>
      <c r="BP155" s="195">
        <v>-566272.0791057746</v>
      </c>
      <c r="BQ155" s="195">
        <v>-1782305.91</v>
      </c>
      <c r="BR155" s="195">
        <v>80214.3359831199</v>
      </c>
      <c r="BS155" s="195">
        <v>1479734</v>
      </c>
      <c r="BT155" s="195">
        <v>475013</v>
      </c>
      <c r="BU155" s="195">
        <v>989053.6281817912</v>
      </c>
      <c r="BV155" s="195">
        <v>9088.89205300404</v>
      </c>
      <c r="BW155" s="195">
        <v>13788.275486488605</v>
      </c>
      <c r="BX155" s="195">
        <v>313030.11754291435</v>
      </c>
      <c r="BY155" s="195">
        <v>1002537.4279780103</v>
      </c>
      <c r="BZ155" s="195">
        <v>1537345.6575770497</v>
      </c>
      <c r="CA155" s="195">
        <v>427475.5058452923</v>
      </c>
      <c r="CB155" s="195">
        <v>1876.77</v>
      </c>
      <c r="CC155" s="195">
        <v>-12345.044454043076</v>
      </c>
      <c r="CD155" s="195">
        <v>6092154.566193627</v>
      </c>
      <c r="CE155" s="195">
        <v>3025190.727087853</v>
      </c>
      <c r="CF155" s="195">
        <v>0</v>
      </c>
      <c r="CG155" s="229">
        <v>4877170.577358062</v>
      </c>
      <c r="CH155" s="195">
        <v>-2288014</v>
      </c>
      <c r="CI155" s="195">
        <v>-248416.72415999987</v>
      </c>
      <c r="CJ155" s="195">
        <v>28770928.737968918</v>
      </c>
      <c r="CL155" s="195">
        <v>20685</v>
      </c>
    </row>
    <row r="156" spans="1:90" ht="9.75">
      <c r="A156" s="195">
        <v>508</v>
      </c>
      <c r="B156" s="195" t="s">
        <v>160</v>
      </c>
      <c r="C156" s="195">
        <v>10448</v>
      </c>
      <c r="D156" s="195">
        <v>38859728.25</v>
      </c>
      <c r="E156" s="195">
        <v>16479754.428392459</v>
      </c>
      <c r="F156" s="195">
        <v>2128677.2269372386</v>
      </c>
      <c r="G156" s="195">
        <v>57468159.9053297</v>
      </c>
      <c r="H156" s="195">
        <v>3599.08</v>
      </c>
      <c r="I156" s="195">
        <v>37603187.839999996</v>
      </c>
      <c r="J156" s="195">
        <v>19864972.0653297</v>
      </c>
      <c r="K156" s="195">
        <v>426774.6748017325</v>
      </c>
      <c r="L156" s="195">
        <v>1946736.2964415073</v>
      </c>
      <c r="M156" s="195">
        <v>0</v>
      </c>
      <c r="N156" s="195">
        <v>22238483.03657294</v>
      </c>
      <c r="O156" s="195">
        <v>4328345.298774547</v>
      </c>
      <c r="P156" s="195">
        <v>26566828.33534749</v>
      </c>
      <c r="Q156" s="195">
        <v>455</v>
      </c>
      <c r="R156" s="195">
        <v>81</v>
      </c>
      <c r="S156" s="195">
        <v>570</v>
      </c>
      <c r="T156" s="195">
        <v>323</v>
      </c>
      <c r="U156" s="195">
        <v>351</v>
      </c>
      <c r="V156" s="195">
        <v>5391</v>
      </c>
      <c r="W156" s="195">
        <v>1748</v>
      </c>
      <c r="X156" s="195">
        <v>1028</v>
      </c>
      <c r="Y156" s="195">
        <v>501</v>
      </c>
      <c r="Z156" s="195">
        <v>20</v>
      </c>
      <c r="AA156" s="195">
        <v>4</v>
      </c>
      <c r="AB156" s="195">
        <v>10172</v>
      </c>
      <c r="AC156" s="195">
        <v>252</v>
      </c>
      <c r="AD156" s="195">
        <v>3277</v>
      </c>
      <c r="AE156" s="195">
        <v>1.3661939239497067</v>
      </c>
      <c r="AF156" s="195">
        <v>16479754.428392459</v>
      </c>
      <c r="AG156" s="195">
        <v>24061263.933450844</v>
      </c>
      <c r="AH156" s="195">
        <v>5565869.270938525</v>
      </c>
      <c r="AI156" s="195">
        <v>2827367.570140552</v>
      </c>
      <c r="AJ156" s="195">
        <v>640</v>
      </c>
      <c r="AK156" s="195">
        <v>4469</v>
      </c>
      <c r="AL156" s="195">
        <v>1.078569628790784</v>
      </c>
      <c r="AM156" s="195">
        <v>252</v>
      </c>
      <c r="AN156" s="195">
        <v>0.024119448698315466</v>
      </c>
      <c r="AO156" s="195">
        <v>0.020151194730061498</v>
      </c>
      <c r="AP156" s="195">
        <v>0</v>
      </c>
      <c r="AQ156" s="195">
        <v>20</v>
      </c>
      <c r="AR156" s="195">
        <v>4</v>
      </c>
      <c r="AS156" s="195">
        <v>0</v>
      </c>
      <c r="AT156" s="195">
        <v>0</v>
      </c>
      <c r="AU156" s="195">
        <v>534.85</v>
      </c>
      <c r="AV156" s="195">
        <v>19.5344489109096</v>
      </c>
      <c r="AW156" s="195">
        <v>0.9268033327990353</v>
      </c>
      <c r="AX156" s="195">
        <v>401</v>
      </c>
      <c r="AY156" s="195">
        <v>2778</v>
      </c>
      <c r="AZ156" s="195">
        <v>0.1443484521238301</v>
      </c>
      <c r="BA156" s="195">
        <v>0.07955400110031462</v>
      </c>
      <c r="BB156" s="195">
        <v>0</v>
      </c>
      <c r="BC156" s="195">
        <v>3867</v>
      </c>
      <c r="BD156" s="195">
        <v>3642</v>
      </c>
      <c r="BE156" s="195">
        <v>1.0617792421746293</v>
      </c>
      <c r="BF156" s="195">
        <v>0.647242901322499</v>
      </c>
      <c r="BG156" s="195">
        <v>0</v>
      </c>
      <c r="BH156" s="195">
        <v>4</v>
      </c>
      <c r="BI156" s="195">
        <v>0</v>
      </c>
      <c r="BJ156" s="195">
        <v>-2507.52</v>
      </c>
      <c r="BK156" s="195">
        <v>-42836.799999999996</v>
      </c>
      <c r="BL156" s="195">
        <v>-2925.44</v>
      </c>
      <c r="BM156" s="195">
        <v>-14940.64</v>
      </c>
      <c r="BN156" s="195">
        <v>-417.92</v>
      </c>
      <c r="BO156" s="195">
        <v>69280</v>
      </c>
      <c r="BP156" s="195">
        <v>-595811.3760601009</v>
      </c>
      <c r="BQ156" s="195">
        <v>-892990.5599999999</v>
      </c>
      <c r="BR156" s="195">
        <v>12822.151121586561</v>
      </c>
      <c r="BS156" s="195">
        <v>803272</v>
      </c>
      <c r="BT156" s="195">
        <v>260536</v>
      </c>
      <c r="BU156" s="195">
        <v>594607.0055709057</v>
      </c>
      <c r="BV156" s="195">
        <v>29984.572558197375</v>
      </c>
      <c r="BW156" s="195">
        <v>81713.79125779483</v>
      </c>
      <c r="BX156" s="195">
        <v>348205.48234426253</v>
      </c>
      <c r="BY156" s="195">
        <v>470837.27244409214</v>
      </c>
      <c r="BZ156" s="195">
        <v>887671.2259239312</v>
      </c>
      <c r="CA156" s="195">
        <v>228034.70317835227</v>
      </c>
      <c r="CB156" s="195">
        <v>940.3199999999999</v>
      </c>
      <c r="CC156" s="195">
        <v>7567.308102485476</v>
      </c>
      <c r="CD156" s="195">
        <v>3795471.832501608</v>
      </c>
      <c r="CE156" s="195">
        <v>1946736.2964415073</v>
      </c>
      <c r="CF156" s="195">
        <v>0</v>
      </c>
      <c r="CG156" s="229">
        <v>4328345.298774547</v>
      </c>
      <c r="CH156" s="195">
        <v>-1173086</v>
      </c>
      <c r="CI156" s="195">
        <v>112825.52591999999</v>
      </c>
      <c r="CJ156" s="195">
        <v>25393742.33534749</v>
      </c>
      <c r="CL156" s="195">
        <v>10604</v>
      </c>
    </row>
    <row r="157" spans="1:90" ht="9.75">
      <c r="A157" s="195">
        <v>507</v>
      </c>
      <c r="B157" s="195" t="s">
        <v>161</v>
      </c>
      <c r="C157" s="195">
        <v>6097</v>
      </c>
      <c r="D157" s="195">
        <v>22130442.63</v>
      </c>
      <c r="E157" s="195">
        <v>10801003.478238672</v>
      </c>
      <c r="F157" s="195">
        <v>1752977.459724696</v>
      </c>
      <c r="G157" s="195">
        <v>34684423.56796337</v>
      </c>
      <c r="H157" s="195">
        <v>3599.08</v>
      </c>
      <c r="I157" s="195">
        <v>21943590.759999998</v>
      </c>
      <c r="J157" s="195">
        <v>12740832.807963371</v>
      </c>
      <c r="K157" s="195">
        <v>440538.09587510524</v>
      </c>
      <c r="L157" s="195">
        <v>1439055.6973134684</v>
      </c>
      <c r="M157" s="195">
        <v>0</v>
      </c>
      <c r="N157" s="195">
        <v>14620426.601151945</v>
      </c>
      <c r="O157" s="195">
        <v>3765152.701225316</v>
      </c>
      <c r="P157" s="195">
        <v>18385579.30237726</v>
      </c>
      <c r="Q157" s="195">
        <v>263</v>
      </c>
      <c r="R157" s="195">
        <v>47</v>
      </c>
      <c r="S157" s="195">
        <v>316</v>
      </c>
      <c r="T157" s="195">
        <v>190</v>
      </c>
      <c r="U157" s="195">
        <v>165</v>
      </c>
      <c r="V157" s="195">
        <v>3103</v>
      </c>
      <c r="W157" s="195">
        <v>1108</v>
      </c>
      <c r="X157" s="195">
        <v>647</v>
      </c>
      <c r="Y157" s="195">
        <v>258</v>
      </c>
      <c r="Z157" s="195">
        <v>13</v>
      </c>
      <c r="AA157" s="195">
        <v>0</v>
      </c>
      <c r="AB157" s="195">
        <v>5964</v>
      </c>
      <c r="AC157" s="195">
        <v>120</v>
      </c>
      <c r="AD157" s="195">
        <v>2013</v>
      </c>
      <c r="AE157" s="195">
        <v>1.5344144811878695</v>
      </c>
      <c r="AF157" s="195">
        <v>10801003.478238672</v>
      </c>
      <c r="AG157" s="195">
        <v>2400810.3486866704</v>
      </c>
      <c r="AH157" s="195">
        <v>625147.0611447919</v>
      </c>
      <c r="AI157" s="195">
        <v>240816.79619493659</v>
      </c>
      <c r="AJ157" s="195">
        <v>384</v>
      </c>
      <c r="AK157" s="195">
        <v>2596</v>
      </c>
      <c r="AL157" s="195">
        <v>1.1140510795992327</v>
      </c>
      <c r="AM157" s="195">
        <v>120</v>
      </c>
      <c r="AN157" s="195">
        <v>0.019681810726586847</v>
      </c>
      <c r="AO157" s="195">
        <v>0.01571355675833288</v>
      </c>
      <c r="AP157" s="195">
        <v>0</v>
      </c>
      <c r="AQ157" s="195">
        <v>13</v>
      </c>
      <c r="AR157" s="195">
        <v>0</v>
      </c>
      <c r="AS157" s="195">
        <v>0</v>
      </c>
      <c r="AT157" s="195">
        <v>0</v>
      </c>
      <c r="AU157" s="195">
        <v>980.88</v>
      </c>
      <c r="AV157" s="195">
        <v>6.215846994535519</v>
      </c>
      <c r="AW157" s="195">
        <v>2.912650901951034</v>
      </c>
      <c r="AX157" s="195">
        <v>264</v>
      </c>
      <c r="AY157" s="195">
        <v>1521</v>
      </c>
      <c r="AZ157" s="195">
        <v>0.17357001972386588</v>
      </c>
      <c r="BA157" s="195">
        <v>0.10877556870035039</v>
      </c>
      <c r="BB157" s="195">
        <v>0.1874</v>
      </c>
      <c r="BC157" s="195">
        <v>1932</v>
      </c>
      <c r="BD157" s="195">
        <v>2051</v>
      </c>
      <c r="BE157" s="195">
        <v>0.9419795221843004</v>
      </c>
      <c r="BF157" s="195">
        <v>0.52744318133217</v>
      </c>
      <c r="BG157" s="195">
        <v>0</v>
      </c>
      <c r="BH157" s="195">
        <v>0</v>
      </c>
      <c r="BI157" s="195">
        <v>0</v>
      </c>
      <c r="BJ157" s="195">
        <v>-1463.28</v>
      </c>
      <c r="BK157" s="195">
        <v>-24997.699999999997</v>
      </c>
      <c r="BL157" s="195">
        <v>-1707.16</v>
      </c>
      <c r="BM157" s="195">
        <v>-8718.71</v>
      </c>
      <c r="BN157" s="195">
        <v>-243.88</v>
      </c>
      <c r="BO157" s="195">
        <v>-181678</v>
      </c>
      <c r="BP157" s="195">
        <v>-280808.98543295247</v>
      </c>
      <c r="BQ157" s="195">
        <v>-521110.58999999997</v>
      </c>
      <c r="BR157" s="195">
        <v>122414.00437887199</v>
      </c>
      <c r="BS157" s="195">
        <v>612511</v>
      </c>
      <c r="BT157" s="195">
        <v>180567</v>
      </c>
      <c r="BU157" s="195">
        <v>450385.43213346513</v>
      </c>
      <c r="BV157" s="195">
        <v>24541.28516919258</v>
      </c>
      <c r="BW157" s="195">
        <v>82977.25452723737</v>
      </c>
      <c r="BX157" s="195">
        <v>229492.8758543228</v>
      </c>
      <c r="BY157" s="195">
        <v>315091.644873337</v>
      </c>
      <c r="BZ157" s="195">
        <v>509287.6136667533</v>
      </c>
      <c r="CA157" s="195">
        <v>144620.6813741098</v>
      </c>
      <c r="CB157" s="195">
        <v>548.73</v>
      </c>
      <c r="CC157" s="195">
        <v>-39742.59923086878</v>
      </c>
      <c r="CD157" s="195">
        <v>2451016.922746421</v>
      </c>
      <c r="CE157" s="195">
        <v>1439055.6973134684</v>
      </c>
      <c r="CF157" s="195">
        <v>0</v>
      </c>
      <c r="CG157" s="229">
        <v>3765152.701225316</v>
      </c>
      <c r="CH157" s="195">
        <v>-381904</v>
      </c>
      <c r="CI157" s="195">
        <v>76397.84544</v>
      </c>
      <c r="CJ157" s="195">
        <v>18003675.30237726</v>
      </c>
      <c r="CL157" s="195">
        <v>6159</v>
      </c>
    </row>
    <row r="158" spans="1:90" ht="9.75">
      <c r="A158" s="195">
        <v>529</v>
      </c>
      <c r="B158" s="195" t="s">
        <v>162</v>
      </c>
      <c r="C158" s="195">
        <v>19068</v>
      </c>
      <c r="D158" s="195">
        <v>64621125.19</v>
      </c>
      <c r="E158" s="195">
        <v>18504013.839704502</v>
      </c>
      <c r="F158" s="195">
        <v>3723644.661004096</v>
      </c>
      <c r="G158" s="195">
        <v>86848783.69070859</v>
      </c>
      <c r="H158" s="195">
        <v>3599.08</v>
      </c>
      <c r="I158" s="195">
        <v>68627257.44</v>
      </c>
      <c r="J158" s="195">
        <v>18221526.250708595</v>
      </c>
      <c r="K158" s="195">
        <v>368658.98265824566</v>
      </c>
      <c r="L158" s="195">
        <v>998696.0215151766</v>
      </c>
      <c r="M158" s="195">
        <v>0</v>
      </c>
      <c r="N158" s="195">
        <v>19588881.254882015</v>
      </c>
      <c r="O158" s="195">
        <v>-4141957.8736610753</v>
      </c>
      <c r="P158" s="195">
        <v>15446923.38122094</v>
      </c>
      <c r="Q158" s="195">
        <v>1081</v>
      </c>
      <c r="R158" s="195">
        <v>204</v>
      </c>
      <c r="S158" s="195">
        <v>1309</v>
      </c>
      <c r="T158" s="195">
        <v>684</v>
      </c>
      <c r="U158" s="195">
        <v>686</v>
      </c>
      <c r="V158" s="195">
        <v>10671</v>
      </c>
      <c r="W158" s="195">
        <v>2708</v>
      </c>
      <c r="X158" s="195">
        <v>1260</v>
      </c>
      <c r="Y158" s="195">
        <v>465</v>
      </c>
      <c r="Z158" s="195">
        <v>246</v>
      </c>
      <c r="AA158" s="195">
        <v>1</v>
      </c>
      <c r="AB158" s="195">
        <v>18420</v>
      </c>
      <c r="AC158" s="195">
        <v>401</v>
      </c>
      <c r="AD158" s="195">
        <v>4433</v>
      </c>
      <c r="AE158" s="195">
        <v>0.8405345678705775</v>
      </c>
      <c r="AF158" s="195">
        <v>18504013.839704502</v>
      </c>
      <c r="AG158" s="195">
        <v>11784702.95233818</v>
      </c>
      <c r="AH158" s="195">
        <v>4187156.975941245</v>
      </c>
      <c r="AI158" s="195">
        <v>1213003.1215744952</v>
      </c>
      <c r="AJ158" s="195">
        <v>900</v>
      </c>
      <c r="AK158" s="195">
        <v>9051</v>
      </c>
      <c r="AL158" s="195">
        <v>0.748901175277492</v>
      </c>
      <c r="AM158" s="195">
        <v>401</v>
      </c>
      <c r="AN158" s="195">
        <v>0.021029997902244597</v>
      </c>
      <c r="AO158" s="195">
        <v>0.01706174393399063</v>
      </c>
      <c r="AP158" s="195">
        <v>0</v>
      </c>
      <c r="AQ158" s="195">
        <v>246</v>
      </c>
      <c r="AR158" s="195">
        <v>1</v>
      </c>
      <c r="AS158" s="195">
        <v>3</v>
      </c>
      <c r="AT158" s="195">
        <v>4401</v>
      </c>
      <c r="AU158" s="195">
        <v>312.37</v>
      </c>
      <c r="AV158" s="195">
        <v>61.04299388545635</v>
      </c>
      <c r="AW158" s="195">
        <v>0.29658755579707846</v>
      </c>
      <c r="AX158" s="195">
        <v>682</v>
      </c>
      <c r="AY158" s="195">
        <v>6046</v>
      </c>
      <c r="AZ158" s="195">
        <v>0.1128018524644393</v>
      </c>
      <c r="BA158" s="195">
        <v>0.048007401440923816</v>
      </c>
      <c r="BB158" s="195">
        <v>0</v>
      </c>
      <c r="BC158" s="195">
        <v>5677</v>
      </c>
      <c r="BD158" s="195">
        <v>7875</v>
      </c>
      <c r="BE158" s="195">
        <v>0.7208888888888889</v>
      </c>
      <c r="BF158" s="195">
        <v>0.3063525480367586</v>
      </c>
      <c r="BG158" s="195">
        <v>0</v>
      </c>
      <c r="BH158" s="195">
        <v>1</v>
      </c>
      <c r="BI158" s="195">
        <v>0</v>
      </c>
      <c r="BJ158" s="195">
        <v>-4576.32</v>
      </c>
      <c r="BK158" s="195">
        <v>-78178.79999999999</v>
      </c>
      <c r="BL158" s="195">
        <v>-5339.040000000001</v>
      </c>
      <c r="BM158" s="195">
        <v>-27267.239999999998</v>
      </c>
      <c r="BN158" s="195">
        <v>-762.72</v>
      </c>
      <c r="BO158" s="195">
        <v>-111370</v>
      </c>
      <c r="BP158" s="195">
        <v>-801939.3780692802</v>
      </c>
      <c r="BQ158" s="195">
        <v>-1629741.96</v>
      </c>
      <c r="BR158" s="195">
        <v>-180401.39770806208</v>
      </c>
      <c r="BS158" s="195">
        <v>1126269</v>
      </c>
      <c r="BT158" s="195">
        <v>399804</v>
      </c>
      <c r="BU158" s="195">
        <v>766201.2766296709</v>
      </c>
      <c r="BV158" s="195">
        <v>14389.925838253772</v>
      </c>
      <c r="BW158" s="195">
        <v>-431494.31892511674</v>
      </c>
      <c r="BX158" s="195">
        <v>292074.77072624414</v>
      </c>
      <c r="BY158" s="195">
        <v>716649.1748623804</v>
      </c>
      <c r="BZ158" s="195">
        <v>1313253.560745515</v>
      </c>
      <c r="CA158" s="195">
        <v>386703.96748320304</v>
      </c>
      <c r="CB158" s="195">
        <v>1716.12</v>
      </c>
      <c r="CC158" s="195">
        <v>-206526.12006763177</v>
      </c>
      <c r="CD158" s="195">
        <v>4087269.959584457</v>
      </c>
      <c r="CE158" s="195">
        <v>998696.0215151766</v>
      </c>
      <c r="CF158" s="195">
        <v>0</v>
      </c>
      <c r="CG158" s="229">
        <v>-4141957.8736610753</v>
      </c>
      <c r="CH158" s="195">
        <v>-1050027</v>
      </c>
      <c r="CI158" s="195">
        <v>-109387.23216000007</v>
      </c>
      <c r="CJ158" s="195">
        <v>14396896.38122094</v>
      </c>
      <c r="CL158" s="195">
        <v>18961</v>
      </c>
    </row>
    <row r="159" spans="1:90" ht="9.75">
      <c r="A159" s="195">
        <v>531</v>
      </c>
      <c r="B159" s="195" t="s">
        <v>163</v>
      </c>
      <c r="C159" s="195">
        <v>5548</v>
      </c>
      <c r="D159" s="195">
        <v>20292185.209999997</v>
      </c>
      <c r="E159" s="195">
        <v>6040847.758871091</v>
      </c>
      <c r="F159" s="195">
        <v>844273.8747272802</v>
      </c>
      <c r="G159" s="195">
        <v>27177306.843598366</v>
      </c>
      <c r="H159" s="195">
        <v>3599.08</v>
      </c>
      <c r="I159" s="195">
        <v>19967695.84</v>
      </c>
      <c r="J159" s="195">
        <v>7209611.003598366</v>
      </c>
      <c r="K159" s="195">
        <v>108113.14959100961</v>
      </c>
      <c r="L159" s="195">
        <v>1038227.1748349961</v>
      </c>
      <c r="M159" s="195">
        <v>0</v>
      </c>
      <c r="N159" s="195">
        <v>8355951.328024372</v>
      </c>
      <c r="O159" s="195">
        <v>3238466.8644433753</v>
      </c>
      <c r="P159" s="195">
        <v>11594418.192467747</v>
      </c>
      <c r="Q159" s="195">
        <v>327</v>
      </c>
      <c r="R159" s="195">
        <v>53</v>
      </c>
      <c r="S159" s="195">
        <v>394</v>
      </c>
      <c r="T159" s="195">
        <v>201</v>
      </c>
      <c r="U159" s="195">
        <v>202</v>
      </c>
      <c r="V159" s="195">
        <v>2898</v>
      </c>
      <c r="W159" s="195">
        <v>829</v>
      </c>
      <c r="X159" s="195">
        <v>462</v>
      </c>
      <c r="Y159" s="195">
        <v>182</v>
      </c>
      <c r="Z159" s="195">
        <v>24</v>
      </c>
      <c r="AA159" s="195">
        <v>0</v>
      </c>
      <c r="AB159" s="195">
        <v>5461</v>
      </c>
      <c r="AC159" s="195">
        <v>63</v>
      </c>
      <c r="AD159" s="195">
        <v>1473</v>
      </c>
      <c r="AE159" s="195">
        <v>0.9430966800641328</v>
      </c>
      <c r="AF159" s="195">
        <v>6040847.758871091</v>
      </c>
      <c r="AG159" s="195">
        <v>20364514.891901232</v>
      </c>
      <c r="AH159" s="195">
        <v>5344430.000456959</v>
      </c>
      <c r="AI159" s="195">
        <v>1962210.9319587427</v>
      </c>
      <c r="AJ159" s="195">
        <v>334</v>
      </c>
      <c r="AK159" s="195">
        <v>2489</v>
      </c>
      <c r="AL159" s="195">
        <v>1.0106485047559564</v>
      </c>
      <c r="AM159" s="195">
        <v>63</v>
      </c>
      <c r="AN159" s="195">
        <v>0.011355443403028118</v>
      </c>
      <c r="AO159" s="195">
        <v>0.00738718943477415</v>
      </c>
      <c r="AP159" s="195">
        <v>0</v>
      </c>
      <c r="AQ159" s="195">
        <v>24</v>
      </c>
      <c r="AR159" s="195">
        <v>0</v>
      </c>
      <c r="AS159" s="195">
        <v>0</v>
      </c>
      <c r="AT159" s="195">
        <v>0</v>
      </c>
      <c r="AU159" s="195">
        <v>182.91</v>
      </c>
      <c r="AV159" s="195">
        <v>30.33185719752884</v>
      </c>
      <c r="AW159" s="195">
        <v>0.5968837396642661</v>
      </c>
      <c r="AX159" s="195">
        <v>203</v>
      </c>
      <c r="AY159" s="195">
        <v>1627</v>
      </c>
      <c r="AZ159" s="195">
        <v>0.12476951444376153</v>
      </c>
      <c r="BA159" s="195">
        <v>0.05997506342024604</v>
      </c>
      <c r="BB159" s="195">
        <v>0</v>
      </c>
      <c r="BC159" s="195">
        <v>1511</v>
      </c>
      <c r="BD159" s="195">
        <v>2089</v>
      </c>
      <c r="BE159" s="195">
        <v>0.7233125897558641</v>
      </c>
      <c r="BF159" s="195">
        <v>0.3087762489037338</v>
      </c>
      <c r="BG159" s="195">
        <v>0</v>
      </c>
      <c r="BH159" s="195">
        <v>0</v>
      </c>
      <c r="BI159" s="195">
        <v>0</v>
      </c>
      <c r="BJ159" s="195">
        <v>-1331.52</v>
      </c>
      <c r="BK159" s="195">
        <v>-22746.8</v>
      </c>
      <c r="BL159" s="195">
        <v>-1553.44</v>
      </c>
      <c r="BM159" s="195">
        <v>-7933.639999999999</v>
      </c>
      <c r="BN159" s="195">
        <v>-221.92000000000002</v>
      </c>
      <c r="BO159" s="195">
        <v>-28716</v>
      </c>
      <c r="BP159" s="195">
        <v>-201843.29874268064</v>
      </c>
      <c r="BQ159" s="195">
        <v>-474187.56</v>
      </c>
      <c r="BR159" s="195">
        <v>-12822.98214763403</v>
      </c>
      <c r="BS159" s="195">
        <v>438841</v>
      </c>
      <c r="BT159" s="195">
        <v>144033</v>
      </c>
      <c r="BU159" s="195">
        <v>315657.2615734365</v>
      </c>
      <c r="BV159" s="195">
        <v>13267.612924917235</v>
      </c>
      <c r="BW159" s="195">
        <v>5784.877426108886</v>
      </c>
      <c r="BX159" s="195">
        <v>154824.90383729787</v>
      </c>
      <c r="BY159" s="195">
        <v>277279.57392231474</v>
      </c>
      <c r="BZ159" s="195">
        <v>446750.8001192693</v>
      </c>
      <c r="CA159" s="195">
        <v>120873.6093740913</v>
      </c>
      <c r="CB159" s="195">
        <v>499.32</v>
      </c>
      <c r="CC159" s="195">
        <v>29113.656547874874</v>
      </c>
      <c r="CD159" s="195">
        <v>1905386.6335776767</v>
      </c>
      <c r="CE159" s="195">
        <v>1038227.1748349961</v>
      </c>
      <c r="CF159" s="195">
        <v>0</v>
      </c>
      <c r="CG159" s="229">
        <v>3238466.8644433753</v>
      </c>
      <c r="CH159" s="195">
        <v>-558176</v>
      </c>
      <c r="CI159" s="195">
        <v>-36388.60895999998</v>
      </c>
      <c r="CJ159" s="195">
        <v>11036242.192467747</v>
      </c>
      <c r="CL159" s="195">
        <v>5651</v>
      </c>
    </row>
    <row r="160" spans="1:90" ht="9.75">
      <c r="A160" s="195">
        <v>535</v>
      </c>
      <c r="B160" s="195" t="s">
        <v>164</v>
      </c>
      <c r="C160" s="195">
        <v>10889</v>
      </c>
      <c r="D160" s="195">
        <v>44394031.78</v>
      </c>
      <c r="E160" s="195">
        <v>17127605.631363846</v>
      </c>
      <c r="F160" s="195">
        <v>1528929.32704109</v>
      </c>
      <c r="G160" s="195">
        <v>63050566.73840494</v>
      </c>
      <c r="H160" s="195">
        <v>3599.08</v>
      </c>
      <c r="I160" s="195">
        <v>39190382.12</v>
      </c>
      <c r="J160" s="195">
        <v>23860184.61840494</v>
      </c>
      <c r="K160" s="195">
        <v>336618.11513913475</v>
      </c>
      <c r="L160" s="195">
        <v>2614760.4290594496</v>
      </c>
      <c r="M160" s="195">
        <v>0</v>
      </c>
      <c r="N160" s="195">
        <v>26811563.162603524</v>
      </c>
      <c r="O160" s="195">
        <v>11369239.733960932</v>
      </c>
      <c r="P160" s="195">
        <v>38180802.896564454</v>
      </c>
      <c r="Q160" s="195">
        <v>995</v>
      </c>
      <c r="R160" s="195">
        <v>190</v>
      </c>
      <c r="S160" s="195">
        <v>1044</v>
      </c>
      <c r="T160" s="195">
        <v>506</v>
      </c>
      <c r="U160" s="195">
        <v>457</v>
      </c>
      <c r="V160" s="195">
        <v>5494</v>
      </c>
      <c r="W160" s="195">
        <v>1160</v>
      </c>
      <c r="X160" s="195">
        <v>715</v>
      </c>
      <c r="Y160" s="195">
        <v>328</v>
      </c>
      <c r="Z160" s="195">
        <v>7</v>
      </c>
      <c r="AA160" s="195">
        <v>0</v>
      </c>
      <c r="AB160" s="195">
        <v>10798</v>
      </c>
      <c r="AC160" s="195">
        <v>84</v>
      </c>
      <c r="AD160" s="195">
        <v>2203</v>
      </c>
      <c r="AE160" s="195">
        <v>1.3623962339914149</v>
      </c>
      <c r="AF160" s="195">
        <v>17127605.631363846</v>
      </c>
      <c r="AG160" s="195">
        <v>23484098.090456177</v>
      </c>
      <c r="AH160" s="195">
        <v>4464899.482884725</v>
      </c>
      <c r="AI160" s="195">
        <v>2738176.1641424266</v>
      </c>
      <c r="AJ160" s="195">
        <v>551</v>
      </c>
      <c r="AK160" s="195">
        <v>4571</v>
      </c>
      <c r="AL160" s="195">
        <v>0.907860132751782</v>
      </c>
      <c r="AM160" s="195">
        <v>84</v>
      </c>
      <c r="AN160" s="195">
        <v>0.007714206997887776</v>
      </c>
      <c r="AO160" s="195">
        <v>0.003745953029633808</v>
      </c>
      <c r="AP160" s="195">
        <v>0</v>
      </c>
      <c r="AQ160" s="195">
        <v>7</v>
      </c>
      <c r="AR160" s="195">
        <v>0</v>
      </c>
      <c r="AS160" s="195">
        <v>0</v>
      </c>
      <c r="AT160" s="195">
        <v>0</v>
      </c>
      <c r="AU160" s="195">
        <v>527.87</v>
      </c>
      <c r="AV160" s="195">
        <v>20.628184969784225</v>
      </c>
      <c r="AW160" s="195">
        <v>0.8776628860727576</v>
      </c>
      <c r="AX160" s="195">
        <v>311</v>
      </c>
      <c r="AY160" s="195">
        <v>2865</v>
      </c>
      <c r="AZ160" s="195">
        <v>0.10855148342059337</v>
      </c>
      <c r="BA160" s="195">
        <v>0.043757032397077886</v>
      </c>
      <c r="BB160" s="195">
        <v>0</v>
      </c>
      <c r="BC160" s="195">
        <v>3433</v>
      </c>
      <c r="BD160" s="195">
        <v>3796</v>
      </c>
      <c r="BE160" s="195">
        <v>0.9043730242360379</v>
      </c>
      <c r="BF160" s="195">
        <v>0.4898366833839076</v>
      </c>
      <c r="BG160" s="195">
        <v>0</v>
      </c>
      <c r="BH160" s="195">
        <v>0</v>
      </c>
      <c r="BI160" s="195">
        <v>0</v>
      </c>
      <c r="BJ160" s="195">
        <v>-2613.36</v>
      </c>
      <c r="BK160" s="195">
        <v>-44644.899999999994</v>
      </c>
      <c r="BL160" s="195">
        <v>-3048.92</v>
      </c>
      <c r="BM160" s="195">
        <v>-15571.269999999999</v>
      </c>
      <c r="BN160" s="195">
        <v>-435.56</v>
      </c>
      <c r="BO160" s="195">
        <v>-75295</v>
      </c>
      <c r="BP160" s="195">
        <v>-338387.0140385392</v>
      </c>
      <c r="BQ160" s="195">
        <v>-930682.83</v>
      </c>
      <c r="BR160" s="195">
        <v>74965.71019779146</v>
      </c>
      <c r="BS160" s="195">
        <v>959779</v>
      </c>
      <c r="BT160" s="195">
        <v>298038</v>
      </c>
      <c r="BU160" s="195">
        <v>742244.5716010841</v>
      </c>
      <c r="BV160" s="195">
        <v>31395.044960570765</v>
      </c>
      <c r="BW160" s="195">
        <v>86216.86642767818</v>
      </c>
      <c r="BX160" s="195">
        <v>384828.58999843674</v>
      </c>
      <c r="BY160" s="195">
        <v>586699.586095908</v>
      </c>
      <c r="BZ160" s="195">
        <v>917056.1474282783</v>
      </c>
      <c r="CA160" s="195">
        <v>236083.63672031384</v>
      </c>
      <c r="CB160" s="195">
        <v>980.01</v>
      </c>
      <c r="CC160" s="195">
        <v>15964.159667927612</v>
      </c>
      <c r="CD160" s="195">
        <v>4258956.323097989</v>
      </c>
      <c r="CE160" s="195">
        <v>2614760.4290594496</v>
      </c>
      <c r="CF160" s="195">
        <v>0</v>
      </c>
      <c r="CG160" s="229">
        <v>11369239.733960932</v>
      </c>
      <c r="CH160" s="195">
        <v>-1155171</v>
      </c>
      <c r="CI160" s="195">
        <v>-70094.30688000002</v>
      </c>
      <c r="CJ160" s="195">
        <v>37025631.896564454</v>
      </c>
      <c r="CL160" s="195">
        <v>10876</v>
      </c>
    </row>
    <row r="161" spans="1:90" ht="9.75">
      <c r="A161" s="195">
        <v>536</v>
      </c>
      <c r="B161" s="195" t="s">
        <v>165</v>
      </c>
      <c r="C161" s="195">
        <v>33210</v>
      </c>
      <c r="D161" s="195">
        <v>117003420.17999999</v>
      </c>
      <c r="E161" s="195">
        <v>31702815.693945147</v>
      </c>
      <c r="F161" s="195">
        <v>5300374.594981459</v>
      </c>
      <c r="G161" s="195">
        <v>154006610.4689266</v>
      </c>
      <c r="H161" s="195">
        <v>3599.08</v>
      </c>
      <c r="I161" s="195">
        <v>119525446.8</v>
      </c>
      <c r="J161" s="195">
        <v>34481163.66892661</v>
      </c>
      <c r="K161" s="195">
        <v>809351.8764158705</v>
      </c>
      <c r="L161" s="195">
        <v>3525374.3077588854</v>
      </c>
      <c r="M161" s="195">
        <v>0</v>
      </c>
      <c r="N161" s="195">
        <v>38815889.853101365</v>
      </c>
      <c r="O161" s="195">
        <v>3357854.8907179814</v>
      </c>
      <c r="P161" s="195">
        <v>42173744.74381935</v>
      </c>
      <c r="Q161" s="195">
        <v>2425</v>
      </c>
      <c r="R161" s="195">
        <v>443</v>
      </c>
      <c r="S161" s="195">
        <v>2851</v>
      </c>
      <c r="T161" s="195">
        <v>1194</v>
      </c>
      <c r="U161" s="195">
        <v>1150</v>
      </c>
      <c r="V161" s="195">
        <v>18744</v>
      </c>
      <c r="W161" s="195">
        <v>3805</v>
      </c>
      <c r="X161" s="195">
        <v>1855</v>
      </c>
      <c r="Y161" s="195">
        <v>743</v>
      </c>
      <c r="Z161" s="195">
        <v>106</v>
      </c>
      <c r="AA161" s="195">
        <v>0</v>
      </c>
      <c r="AB161" s="195">
        <v>32282</v>
      </c>
      <c r="AC161" s="195">
        <v>822</v>
      </c>
      <c r="AD161" s="195">
        <v>6403</v>
      </c>
      <c r="AE161" s="195">
        <v>0.82684430206316</v>
      </c>
      <c r="AF161" s="195">
        <v>31702815.693945147</v>
      </c>
      <c r="AG161" s="195">
        <v>7845048.00445753</v>
      </c>
      <c r="AH161" s="195">
        <v>1245992.1323722522</v>
      </c>
      <c r="AI161" s="195">
        <v>900833.200581059</v>
      </c>
      <c r="AJ161" s="195">
        <v>2292</v>
      </c>
      <c r="AK161" s="195">
        <v>15781</v>
      </c>
      <c r="AL161" s="195">
        <v>1.0938522414298941</v>
      </c>
      <c r="AM161" s="195">
        <v>822</v>
      </c>
      <c r="AN161" s="195">
        <v>0.024751580849141825</v>
      </c>
      <c r="AO161" s="195">
        <v>0.020783326880887857</v>
      </c>
      <c r="AP161" s="195">
        <v>0</v>
      </c>
      <c r="AQ161" s="195">
        <v>106</v>
      </c>
      <c r="AR161" s="195">
        <v>0</v>
      </c>
      <c r="AS161" s="195">
        <v>0</v>
      </c>
      <c r="AT161" s="195">
        <v>0</v>
      </c>
      <c r="AU161" s="195">
        <v>288.2</v>
      </c>
      <c r="AV161" s="195">
        <v>115.23247744621791</v>
      </c>
      <c r="AW161" s="195">
        <v>0.15711362591742767</v>
      </c>
      <c r="AX161" s="195">
        <v>1178</v>
      </c>
      <c r="AY161" s="195">
        <v>11503</v>
      </c>
      <c r="AZ161" s="195">
        <v>0.10240806746066243</v>
      </c>
      <c r="BA161" s="195">
        <v>0.037613616437146946</v>
      </c>
      <c r="BB161" s="195">
        <v>0</v>
      </c>
      <c r="BC161" s="195">
        <v>10767</v>
      </c>
      <c r="BD161" s="195">
        <v>13447</v>
      </c>
      <c r="BE161" s="195">
        <v>0.8006990406782182</v>
      </c>
      <c r="BF161" s="195">
        <v>0.38616269982608786</v>
      </c>
      <c r="BG161" s="195">
        <v>0</v>
      </c>
      <c r="BH161" s="195">
        <v>0</v>
      </c>
      <c r="BI161" s="195">
        <v>0</v>
      </c>
      <c r="BJ161" s="195">
        <v>-7970.4</v>
      </c>
      <c r="BK161" s="195">
        <v>-136161</v>
      </c>
      <c r="BL161" s="195">
        <v>-9298.800000000001</v>
      </c>
      <c r="BM161" s="195">
        <v>-47490.299999999996</v>
      </c>
      <c r="BN161" s="195">
        <v>-1328.4</v>
      </c>
      <c r="BO161" s="195">
        <v>591491</v>
      </c>
      <c r="BP161" s="195">
        <v>-1330514.0246297328</v>
      </c>
      <c r="BQ161" s="195">
        <v>-2838458.7</v>
      </c>
      <c r="BR161" s="195">
        <v>-794237.1566494778</v>
      </c>
      <c r="BS161" s="195">
        <v>2025008</v>
      </c>
      <c r="BT161" s="195">
        <v>639058</v>
      </c>
      <c r="BU161" s="195">
        <v>1293658.0277316587</v>
      </c>
      <c r="BV161" s="195">
        <v>16113.233209466209</v>
      </c>
      <c r="BW161" s="195">
        <v>29726.065003372754</v>
      </c>
      <c r="BX161" s="195">
        <v>685453.0718300026</v>
      </c>
      <c r="BY161" s="195">
        <v>1344889.1313814824</v>
      </c>
      <c r="BZ161" s="195">
        <v>2233952.074535946</v>
      </c>
      <c r="CA161" s="195">
        <v>578686.8977107815</v>
      </c>
      <c r="CB161" s="195">
        <v>2988.9</v>
      </c>
      <c r="CC161" s="195">
        <v>191644.28763538686</v>
      </c>
      <c r="CD161" s="195">
        <v>8838431.532388618</v>
      </c>
      <c r="CE161" s="195">
        <v>3525374.3077588854</v>
      </c>
      <c r="CF161" s="195">
        <v>0</v>
      </c>
      <c r="CG161" s="229">
        <v>3357854.8907179814</v>
      </c>
      <c r="CH161" s="195">
        <v>-2362071</v>
      </c>
      <c r="CI161" s="195">
        <v>-301458.91732800007</v>
      </c>
      <c r="CJ161" s="195">
        <v>39811673.74381935</v>
      </c>
      <c r="CL161" s="195">
        <v>33162</v>
      </c>
    </row>
    <row r="162" spans="1:90" ht="9.75">
      <c r="A162" s="195">
        <v>538</v>
      </c>
      <c r="B162" s="195" t="s">
        <v>166</v>
      </c>
      <c r="C162" s="195">
        <v>4815</v>
      </c>
      <c r="D162" s="195">
        <v>17740603.19</v>
      </c>
      <c r="E162" s="195">
        <v>4235216.294411539</v>
      </c>
      <c r="F162" s="195">
        <v>601848.3833363568</v>
      </c>
      <c r="G162" s="195">
        <v>22577667.8677479</v>
      </c>
      <c r="H162" s="195">
        <v>3599.08</v>
      </c>
      <c r="I162" s="195">
        <v>17329570.2</v>
      </c>
      <c r="J162" s="195">
        <v>5248097.6677479</v>
      </c>
      <c r="K162" s="195">
        <v>17509.527449977304</v>
      </c>
      <c r="L162" s="195">
        <v>1035687.6166576986</v>
      </c>
      <c r="M162" s="195">
        <v>0</v>
      </c>
      <c r="N162" s="195">
        <v>6301294.811855576</v>
      </c>
      <c r="O162" s="195">
        <v>1942506.3567009526</v>
      </c>
      <c r="P162" s="195">
        <v>8243801.168556528</v>
      </c>
      <c r="Q162" s="195">
        <v>371</v>
      </c>
      <c r="R162" s="195">
        <v>70</v>
      </c>
      <c r="S162" s="195">
        <v>419</v>
      </c>
      <c r="T162" s="195">
        <v>209</v>
      </c>
      <c r="U162" s="195">
        <v>176</v>
      </c>
      <c r="V162" s="195">
        <v>2730</v>
      </c>
      <c r="W162" s="195">
        <v>485</v>
      </c>
      <c r="X162" s="195">
        <v>227</v>
      </c>
      <c r="Y162" s="195">
        <v>128</v>
      </c>
      <c r="Z162" s="195">
        <v>33</v>
      </c>
      <c r="AA162" s="195">
        <v>1</v>
      </c>
      <c r="AB162" s="195">
        <v>4724</v>
      </c>
      <c r="AC162" s="195">
        <v>57</v>
      </c>
      <c r="AD162" s="195">
        <v>840</v>
      </c>
      <c r="AE162" s="195">
        <v>0.7618580855015545</v>
      </c>
      <c r="AF162" s="195">
        <v>4235216.294411539</v>
      </c>
      <c r="AG162" s="195">
        <v>19328266.13698196</v>
      </c>
      <c r="AH162" s="195">
        <v>5700363.060985614</v>
      </c>
      <c r="AI162" s="195">
        <v>1997887.4943579922</v>
      </c>
      <c r="AJ162" s="195">
        <v>220</v>
      </c>
      <c r="AK162" s="195">
        <v>2429</v>
      </c>
      <c r="AL162" s="195">
        <v>0.6821403404400749</v>
      </c>
      <c r="AM162" s="195">
        <v>57</v>
      </c>
      <c r="AN162" s="195">
        <v>0.011838006230529595</v>
      </c>
      <c r="AO162" s="195">
        <v>0.007869752262275627</v>
      </c>
      <c r="AP162" s="195">
        <v>0</v>
      </c>
      <c r="AQ162" s="195">
        <v>33</v>
      </c>
      <c r="AR162" s="195">
        <v>1</v>
      </c>
      <c r="AS162" s="195">
        <v>0</v>
      </c>
      <c r="AT162" s="195">
        <v>0</v>
      </c>
      <c r="AU162" s="195">
        <v>198.97</v>
      </c>
      <c r="AV162" s="195">
        <v>24.199628084635876</v>
      </c>
      <c r="AW162" s="195">
        <v>0.7481351486768486</v>
      </c>
      <c r="AX162" s="195">
        <v>190</v>
      </c>
      <c r="AY162" s="195">
        <v>1677</v>
      </c>
      <c r="AZ162" s="195">
        <v>0.11329755515802027</v>
      </c>
      <c r="BA162" s="195">
        <v>0.04850310413450479</v>
      </c>
      <c r="BB162" s="195">
        <v>0</v>
      </c>
      <c r="BC162" s="195">
        <v>1009</v>
      </c>
      <c r="BD162" s="195">
        <v>2137</v>
      </c>
      <c r="BE162" s="195">
        <v>0.47215722976134766</v>
      </c>
      <c r="BF162" s="195">
        <v>0.05762088890921735</v>
      </c>
      <c r="BG162" s="195">
        <v>0</v>
      </c>
      <c r="BH162" s="195">
        <v>1</v>
      </c>
      <c r="BI162" s="195">
        <v>0</v>
      </c>
      <c r="BJ162" s="195">
        <v>-1155.6</v>
      </c>
      <c r="BK162" s="195">
        <v>-19741.5</v>
      </c>
      <c r="BL162" s="195">
        <v>-1348.2</v>
      </c>
      <c r="BM162" s="195">
        <v>-6885.45</v>
      </c>
      <c r="BN162" s="195">
        <v>-192.6</v>
      </c>
      <c r="BO162" s="195">
        <v>-33501</v>
      </c>
      <c r="BP162" s="195">
        <v>-77889.72431074675</v>
      </c>
      <c r="BQ162" s="195">
        <v>-411538.05</v>
      </c>
      <c r="BR162" s="195">
        <v>79742.1947365161</v>
      </c>
      <c r="BS162" s="195">
        <v>391270</v>
      </c>
      <c r="BT162" s="195">
        <v>123013</v>
      </c>
      <c r="BU162" s="195">
        <v>242596.63038865852</v>
      </c>
      <c r="BV162" s="195">
        <v>3579.7945299190155</v>
      </c>
      <c r="BW162" s="195">
        <v>17659.404046923213</v>
      </c>
      <c r="BX162" s="195">
        <v>96120.12557031705</v>
      </c>
      <c r="BY162" s="195">
        <v>243463.35821764384</v>
      </c>
      <c r="BZ162" s="195">
        <v>418804.3747541638</v>
      </c>
      <c r="CA162" s="195">
        <v>102384.76512897338</v>
      </c>
      <c r="CB162" s="195">
        <v>433.34999999999997</v>
      </c>
      <c r="CC162" s="195">
        <v>5426.143595330752</v>
      </c>
      <c r="CD162" s="195">
        <v>1690992.1409684455</v>
      </c>
      <c r="CE162" s="195">
        <v>1035687.6166576986</v>
      </c>
      <c r="CF162" s="195">
        <v>0</v>
      </c>
      <c r="CG162" s="229">
        <v>1942506.3567009526</v>
      </c>
      <c r="CH162" s="195">
        <v>418878</v>
      </c>
      <c r="CI162" s="195">
        <v>-117435.96527999997</v>
      </c>
      <c r="CJ162" s="195">
        <v>8662679.168556528</v>
      </c>
      <c r="CL162" s="195">
        <v>4859</v>
      </c>
    </row>
    <row r="163" spans="1:90" ht="9.75">
      <c r="A163" s="195">
        <v>541</v>
      </c>
      <c r="B163" s="195" t="s">
        <v>167</v>
      </c>
      <c r="C163" s="195">
        <v>7885</v>
      </c>
      <c r="D163" s="195">
        <v>29004304.01</v>
      </c>
      <c r="E163" s="195">
        <v>16829293.321762115</v>
      </c>
      <c r="F163" s="195">
        <v>2522568.686712291</v>
      </c>
      <c r="G163" s="195">
        <v>48356166.018474415</v>
      </c>
      <c r="H163" s="195">
        <v>3599.08</v>
      </c>
      <c r="I163" s="195">
        <v>28378745.8</v>
      </c>
      <c r="J163" s="195">
        <v>19977420.218474414</v>
      </c>
      <c r="K163" s="195">
        <v>1888190.8951201783</v>
      </c>
      <c r="L163" s="195">
        <v>2365264.9090542803</v>
      </c>
      <c r="M163" s="195">
        <v>0</v>
      </c>
      <c r="N163" s="195">
        <v>24230876.02264887</v>
      </c>
      <c r="O163" s="195">
        <v>6200361.586696586</v>
      </c>
      <c r="P163" s="195">
        <v>30431237.60934546</v>
      </c>
      <c r="Q163" s="195">
        <v>359</v>
      </c>
      <c r="R163" s="195">
        <v>63</v>
      </c>
      <c r="S163" s="195">
        <v>412</v>
      </c>
      <c r="T163" s="195">
        <v>224</v>
      </c>
      <c r="U163" s="195">
        <v>228</v>
      </c>
      <c r="V163" s="195">
        <v>4063</v>
      </c>
      <c r="W163" s="195">
        <v>1322</v>
      </c>
      <c r="X163" s="195">
        <v>856</v>
      </c>
      <c r="Y163" s="195">
        <v>358</v>
      </c>
      <c r="Z163" s="195">
        <v>6</v>
      </c>
      <c r="AA163" s="195">
        <v>0</v>
      </c>
      <c r="AB163" s="195">
        <v>7748</v>
      </c>
      <c r="AC163" s="195">
        <v>131</v>
      </c>
      <c r="AD163" s="195">
        <v>2536</v>
      </c>
      <c r="AE163" s="195">
        <v>1.8486681537915612</v>
      </c>
      <c r="AF163" s="195">
        <v>16829293.321762115</v>
      </c>
      <c r="AG163" s="195">
        <v>39858969.37339421</v>
      </c>
      <c r="AH163" s="195">
        <v>8504128.384475635</v>
      </c>
      <c r="AI163" s="195">
        <v>4013613.26991561</v>
      </c>
      <c r="AJ163" s="195">
        <v>582</v>
      </c>
      <c r="AK163" s="195">
        <v>3370</v>
      </c>
      <c r="AL163" s="195">
        <v>1.3006835610906988</v>
      </c>
      <c r="AM163" s="195">
        <v>131</v>
      </c>
      <c r="AN163" s="195">
        <v>0.016613823715916298</v>
      </c>
      <c r="AO163" s="195">
        <v>0.01264556974766233</v>
      </c>
      <c r="AP163" s="195">
        <v>0</v>
      </c>
      <c r="AQ163" s="195">
        <v>6</v>
      </c>
      <c r="AR163" s="195">
        <v>0</v>
      </c>
      <c r="AS163" s="195">
        <v>0</v>
      </c>
      <c r="AT163" s="195">
        <v>0</v>
      </c>
      <c r="AU163" s="195">
        <v>1601.02</v>
      </c>
      <c r="AV163" s="195">
        <v>4.924985321857316</v>
      </c>
      <c r="AW163" s="195">
        <v>3.6760703173417535</v>
      </c>
      <c r="AX163" s="195">
        <v>296</v>
      </c>
      <c r="AY163" s="195">
        <v>1936</v>
      </c>
      <c r="AZ163" s="195">
        <v>0.15289256198347106</v>
      </c>
      <c r="BA163" s="195">
        <v>0.08809811095995558</v>
      </c>
      <c r="BB163" s="195">
        <v>0.965</v>
      </c>
      <c r="BC163" s="195">
        <v>2731</v>
      </c>
      <c r="BD163" s="195">
        <v>2653</v>
      </c>
      <c r="BE163" s="195">
        <v>1.0294006784771956</v>
      </c>
      <c r="BF163" s="195">
        <v>0.6148643376250653</v>
      </c>
      <c r="BG163" s="195">
        <v>0</v>
      </c>
      <c r="BH163" s="195">
        <v>0</v>
      </c>
      <c r="BI163" s="195">
        <v>0</v>
      </c>
      <c r="BJ163" s="195">
        <v>-1892.3999999999999</v>
      </c>
      <c r="BK163" s="195">
        <v>-32328.499999999996</v>
      </c>
      <c r="BL163" s="195">
        <v>-2207.8</v>
      </c>
      <c r="BM163" s="195">
        <v>-11275.55</v>
      </c>
      <c r="BN163" s="195">
        <v>-315.40000000000003</v>
      </c>
      <c r="BO163" s="195">
        <v>193779</v>
      </c>
      <c r="BP163" s="195">
        <v>-273172.52743156214</v>
      </c>
      <c r="BQ163" s="195">
        <v>-673930.95</v>
      </c>
      <c r="BR163" s="195">
        <v>-89808.90800933167</v>
      </c>
      <c r="BS163" s="195">
        <v>756826</v>
      </c>
      <c r="BT163" s="195">
        <v>234773</v>
      </c>
      <c r="BU163" s="195">
        <v>639524.9180393966</v>
      </c>
      <c r="BV163" s="195">
        <v>35355.39664014255</v>
      </c>
      <c r="BW163" s="195">
        <v>112339.74465221076</v>
      </c>
      <c r="BX163" s="195">
        <v>332146.3313516602</v>
      </c>
      <c r="BY163" s="195">
        <v>434638.1382878318</v>
      </c>
      <c r="BZ163" s="195">
        <v>682224.9709488422</v>
      </c>
      <c r="CA163" s="195">
        <v>206701.51051102657</v>
      </c>
      <c r="CB163" s="195">
        <v>709.65</v>
      </c>
      <c r="CC163" s="195">
        <v>44796.88406406356</v>
      </c>
      <c r="CD163" s="195">
        <v>3584006.6364858425</v>
      </c>
      <c r="CE163" s="195">
        <v>2365264.9090542803</v>
      </c>
      <c r="CF163" s="195">
        <v>0</v>
      </c>
      <c r="CG163" s="229">
        <v>6200361.586696586</v>
      </c>
      <c r="CH163" s="195">
        <v>-704091</v>
      </c>
      <c r="CI163" s="195">
        <v>-109400.256</v>
      </c>
      <c r="CJ163" s="195">
        <v>29727146.60934546</v>
      </c>
      <c r="CL163" s="195">
        <v>7996</v>
      </c>
    </row>
    <row r="164" spans="1:90" ht="9.75">
      <c r="A164" s="195">
        <v>543</v>
      </c>
      <c r="B164" s="195" t="s">
        <v>168</v>
      </c>
      <c r="C164" s="195">
        <v>42010</v>
      </c>
      <c r="D164" s="195">
        <v>147946525.23000002</v>
      </c>
      <c r="E164" s="195">
        <v>37007366.38520039</v>
      </c>
      <c r="F164" s="195">
        <v>6605492.947098723</v>
      </c>
      <c r="G164" s="195">
        <v>191559384.56229913</v>
      </c>
      <c r="H164" s="195">
        <v>3599.08</v>
      </c>
      <c r="I164" s="195">
        <v>151197350.79999998</v>
      </c>
      <c r="J164" s="195">
        <v>40362033.76229915</v>
      </c>
      <c r="K164" s="195">
        <v>515046.25300784275</v>
      </c>
      <c r="L164" s="195">
        <v>3013593.339006584</v>
      </c>
      <c r="M164" s="195">
        <v>0</v>
      </c>
      <c r="N164" s="195">
        <v>43890673.35431358</v>
      </c>
      <c r="O164" s="195">
        <v>-6824448.505806714</v>
      </c>
      <c r="P164" s="195">
        <v>37066224.84850687</v>
      </c>
      <c r="Q164" s="195">
        <v>3233</v>
      </c>
      <c r="R164" s="195">
        <v>590</v>
      </c>
      <c r="S164" s="195">
        <v>3989</v>
      </c>
      <c r="T164" s="195">
        <v>1954</v>
      </c>
      <c r="U164" s="195">
        <v>1900</v>
      </c>
      <c r="V164" s="195">
        <v>23912</v>
      </c>
      <c r="W164" s="195">
        <v>3999</v>
      </c>
      <c r="X164" s="195">
        <v>1913</v>
      </c>
      <c r="Y164" s="195">
        <v>520</v>
      </c>
      <c r="Z164" s="195">
        <v>486</v>
      </c>
      <c r="AA164" s="195">
        <v>1</v>
      </c>
      <c r="AB164" s="195">
        <v>39869</v>
      </c>
      <c r="AC164" s="195">
        <v>1654</v>
      </c>
      <c r="AD164" s="195">
        <v>6432</v>
      </c>
      <c r="AE164" s="195">
        <v>0.7630100808886879</v>
      </c>
      <c r="AF164" s="195">
        <v>37007366.38520039</v>
      </c>
      <c r="AG164" s="195">
        <v>5434457.983807587</v>
      </c>
      <c r="AH164" s="195">
        <v>1042591.0301405474</v>
      </c>
      <c r="AI164" s="195">
        <v>606501.5607872476</v>
      </c>
      <c r="AJ164" s="195">
        <v>1577</v>
      </c>
      <c r="AK164" s="195">
        <v>21020</v>
      </c>
      <c r="AL164" s="195">
        <v>0.565037861060233</v>
      </c>
      <c r="AM164" s="195">
        <v>1654</v>
      </c>
      <c r="AN164" s="195">
        <v>0.0393715781956677</v>
      </c>
      <c r="AO164" s="195">
        <v>0.035403324227413734</v>
      </c>
      <c r="AP164" s="195">
        <v>0</v>
      </c>
      <c r="AQ164" s="195">
        <v>486</v>
      </c>
      <c r="AR164" s="195">
        <v>1</v>
      </c>
      <c r="AS164" s="195">
        <v>0</v>
      </c>
      <c r="AT164" s="195">
        <v>0</v>
      </c>
      <c r="AU164" s="195">
        <v>361.87</v>
      </c>
      <c r="AV164" s="195">
        <v>116.09141404371735</v>
      </c>
      <c r="AW164" s="195">
        <v>0.15595117437544287</v>
      </c>
      <c r="AX164" s="195">
        <v>2173</v>
      </c>
      <c r="AY164" s="195">
        <v>15038</v>
      </c>
      <c r="AZ164" s="195">
        <v>0.14450059848384095</v>
      </c>
      <c r="BA164" s="195">
        <v>0.07970614746032546</v>
      </c>
      <c r="BB164" s="195">
        <v>0</v>
      </c>
      <c r="BC164" s="195">
        <v>11731</v>
      </c>
      <c r="BD164" s="195">
        <v>19269</v>
      </c>
      <c r="BE164" s="195">
        <v>0.6088017022159946</v>
      </c>
      <c r="BF164" s="195">
        <v>0.1942653613638643</v>
      </c>
      <c r="BG164" s="195">
        <v>0</v>
      </c>
      <c r="BH164" s="195">
        <v>1</v>
      </c>
      <c r="BI164" s="195">
        <v>0</v>
      </c>
      <c r="BJ164" s="195">
        <v>-10082.4</v>
      </c>
      <c r="BK164" s="195">
        <v>-172240.99999999997</v>
      </c>
      <c r="BL164" s="195">
        <v>-11762.800000000001</v>
      </c>
      <c r="BM164" s="195">
        <v>-60074.299999999996</v>
      </c>
      <c r="BN164" s="195">
        <v>-1680.4</v>
      </c>
      <c r="BO164" s="195">
        <v>244629</v>
      </c>
      <c r="BP164" s="195">
        <v>-1740222.2606451449</v>
      </c>
      <c r="BQ164" s="195">
        <v>-3590594.6999999997</v>
      </c>
      <c r="BR164" s="195">
        <v>-528898.4591088146</v>
      </c>
      <c r="BS164" s="195">
        <v>2508951</v>
      </c>
      <c r="BT164" s="195">
        <v>815872</v>
      </c>
      <c r="BU164" s="195">
        <v>1541302.5968424971</v>
      </c>
      <c r="BV164" s="195">
        <v>-2689.5568037836974</v>
      </c>
      <c r="BW164" s="195">
        <v>-252744.74866968312</v>
      </c>
      <c r="BX164" s="195">
        <v>461128.2963192452</v>
      </c>
      <c r="BY164" s="195">
        <v>1697250.0701201775</v>
      </c>
      <c r="BZ164" s="195">
        <v>2641548.730693181</v>
      </c>
      <c r="CA164" s="195">
        <v>760307.2997173744</v>
      </c>
      <c r="CB164" s="195">
        <v>3780.8999999999996</v>
      </c>
      <c r="CC164" s="195">
        <v>-98782.32945846539</v>
      </c>
      <c r="CD164" s="195">
        <v>9791654.799651729</v>
      </c>
      <c r="CE164" s="195">
        <v>3013593.339006584</v>
      </c>
      <c r="CF164" s="195">
        <v>0</v>
      </c>
      <c r="CG164" s="229">
        <v>-6824448.505806714</v>
      </c>
      <c r="CH164" s="195">
        <v>-6967175</v>
      </c>
      <c r="CI164" s="195">
        <v>-327255.2372160001</v>
      </c>
      <c r="CJ164" s="195">
        <v>30099049.848506868</v>
      </c>
      <c r="CL164" s="195">
        <v>41897</v>
      </c>
    </row>
    <row r="165" spans="1:90" ht="9.75">
      <c r="A165" s="195">
        <v>545</v>
      </c>
      <c r="B165" s="195" t="s">
        <v>169</v>
      </c>
      <c r="C165" s="195">
        <v>9439</v>
      </c>
      <c r="D165" s="195">
        <v>36346530.589999996</v>
      </c>
      <c r="E165" s="195">
        <v>10197826.308337064</v>
      </c>
      <c r="F165" s="195">
        <v>6113874.310417259</v>
      </c>
      <c r="G165" s="195">
        <v>52658231.208754316</v>
      </c>
      <c r="H165" s="195">
        <v>3599.08</v>
      </c>
      <c r="I165" s="195">
        <v>33971716.12</v>
      </c>
      <c r="J165" s="195">
        <v>18686515.08875432</v>
      </c>
      <c r="K165" s="195">
        <v>669142.2652190224</v>
      </c>
      <c r="L165" s="195">
        <v>3292172.5101539497</v>
      </c>
      <c r="M165" s="195">
        <v>0</v>
      </c>
      <c r="N165" s="195">
        <v>22647829.86412729</v>
      </c>
      <c r="O165" s="195">
        <v>6273714.322026664</v>
      </c>
      <c r="P165" s="195">
        <v>28921544.186153956</v>
      </c>
      <c r="Q165" s="195">
        <v>578</v>
      </c>
      <c r="R165" s="195">
        <v>101</v>
      </c>
      <c r="S165" s="195">
        <v>520</v>
      </c>
      <c r="T165" s="195">
        <v>267</v>
      </c>
      <c r="U165" s="195">
        <v>269</v>
      </c>
      <c r="V165" s="195">
        <v>5048</v>
      </c>
      <c r="W165" s="195">
        <v>1308</v>
      </c>
      <c r="X165" s="195">
        <v>848</v>
      </c>
      <c r="Y165" s="195">
        <v>500</v>
      </c>
      <c r="Z165" s="195">
        <v>7682</v>
      </c>
      <c r="AA165" s="195">
        <v>0</v>
      </c>
      <c r="AB165" s="195">
        <v>514</v>
      </c>
      <c r="AC165" s="195">
        <v>1243</v>
      </c>
      <c r="AD165" s="195">
        <v>2656</v>
      </c>
      <c r="AE165" s="195">
        <v>0.9357856954811229</v>
      </c>
      <c r="AF165" s="195">
        <v>10197826.308337064</v>
      </c>
      <c r="AG165" s="195">
        <v>18422093.62706069</v>
      </c>
      <c r="AH165" s="195">
        <v>6917637.5238219965</v>
      </c>
      <c r="AI165" s="195">
        <v>1435981.6365698068</v>
      </c>
      <c r="AJ165" s="195">
        <v>200</v>
      </c>
      <c r="AK165" s="195">
        <v>4448</v>
      </c>
      <c r="AL165" s="195">
        <v>0.33864431142269086</v>
      </c>
      <c r="AM165" s="195">
        <v>1243</v>
      </c>
      <c r="AN165" s="195">
        <v>0.13168767877953172</v>
      </c>
      <c r="AO165" s="195">
        <v>0.12771942481127774</v>
      </c>
      <c r="AP165" s="195">
        <v>3</v>
      </c>
      <c r="AQ165" s="195">
        <v>7682</v>
      </c>
      <c r="AR165" s="195">
        <v>0</v>
      </c>
      <c r="AS165" s="195">
        <v>3</v>
      </c>
      <c r="AT165" s="195">
        <v>99</v>
      </c>
      <c r="AU165" s="195">
        <v>977.71</v>
      </c>
      <c r="AV165" s="195">
        <v>9.654191938304814</v>
      </c>
      <c r="AW165" s="195">
        <v>1.8753089301228973</v>
      </c>
      <c r="AX165" s="195">
        <v>618</v>
      </c>
      <c r="AY165" s="195">
        <v>2728</v>
      </c>
      <c r="AZ165" s="195">
        <v>0.22653958944281524</v>
      </c>
      <c r="BA165" s="195">
        <v>0.16174513841929977</v>
      </c>
      <c r="BB165" s="195">
        <v>0.152383</v>
      </c>
      <c r="BC165" s="195">
        <v>4317</v>
      </c>
      <c r="BD165" s="195">
        <v>4168</v>
      </c>
      <c r="BE165" s="195">
        <v>1.0357485604606527</v>
      </c>
      <c r="BF165" s="195">
        <v>0.6212122196085224</v>
      </c>
      <c r="BG165" s="195">
        <v>0</v>
      </c>
      <c r="BH165" s="195">
        <v>0</v>
      </c>
      <c r="BI165" s="195">
        <v>0</v>
      </c>
      <c r="BJ165" s="195">
        <v>-2265.36</v>
      </c>
      <c r="BK165" s="195">
        <v>-38699.899999999994</v>
      </c>
      <c r="BL165" s="195">
        <v>-2642.92</v>
      </c>
      <c r="BM165" s="195">
        <v>-13497.769999999999</v>
      </c>
      <c r="BN165" s="195">
        <v>-377.56</v>
      </c>
      <c r="BO165" s="195">
        <v>-230722</v>
      </c>
      <c r="BP165" s="195">
        <v>-112039.02273167617</v>
      </c>
      <c r="BQ165" s="195">
        <v>-806751.33</v>
      </c>
      <c r="BR165" s="195">
        <v>236161.79568575323</v>
      </c>
      <c r="BS165" s="195">
        <v>882100</v>
      </c>
      <c r="BT165" s="195">
        <v>360351</v>
      </c>
      <c r="BU165" s="195">
        <v>862960.744308594</v>
      </c>
      <c r="BV165" s="195">
        <v>51821.1785332741</v>
      </c>
      <c r="BW165" s="195">
        <v>100620.96981149455</v>
      </c>
      <c r="BX165" s="195">
        <v>341477.81833302096</v>
      </c>
      <c r="BY165" s="195">
        <v>661809.1977842076</v>
      </c>
      <c r="BZ165" s="195">
        <v>988815.4396264588</v>
      </c>
      <c r="CA165" s="195">
        <v>358380.75568269467</v>
      </c>
      <c r="CB165" s="195">
        <v>849.51</v>
      </c>
      <c r="CC165" s="195">
        <v>-78489.99687987202</v>
      </c>
      <c r="CD165" s="195">
        <v>4536136.412885626</v>
      </c>
      <c r="CE165" s="195">
        <v>3292172.5101539497</v>
      </c>
      <c r="CF165" s="195">
        <v>0</v>
      </c>
      <c r="CG165" s="229">
        <v>6273714.322026664</v>
      </c>
      <c r="CH165" s="195">
        <v>290422</v>
      </c>
      <c r="CI165" s="195">
        <v>-37899.37440000003</v>
      </c>
      <c r="CJ165" s="195">
        <v>29211966.186153956</v>
      </c>
      <c r="CL165" s="195">
        <v>9387</v>
      </c>
    </row>
    <row r="166" spans="1:90" ht="9.75">
      <c r="A166" s="195">
        <v>560</v>
      </c>
      <c r="B166" s="195" t="s">
        <v>170</v>
      </c>
      <c r="C166" s="195">
        <v>16279</v>
      </c>
      <c r="D166" s="195">
        <v>58463711.7</v>
      </c>
      <c r="E166" s="195">
        <v>18017171.464604918</v>
      </c>
      <c r="F166" s="195">
        <v>3176683.3326592674</v>
      </c>
      <c r="G166" s="195">
        <v>79657566.49726419</v>
      </c>
      <c r="H166" s="195">
        <v>3599.08</v>
      </c>
      <c r="I166" s="195">
        <v>58589423.32</v>
      </c>
      <c r="J166" s="195">
        <v>21068143.17726419</v>
      </c>
      <c r="K166" s="195">
        <v>290274.1953198453</v>
      </c>
      <c r="L166" s="195">
        <v>3032965.13908192</v>
      </c>
      <c r="M166" s="195">
        <v>0</v>
      </c>
      <c r="N166" s="195">
        <v>24391382.51166596</v>
      </c>
      <c r="O166" s="195">
        <v>9435315.326087706</v>
      </c>
      <c r="P166" s="195">
        <v>33826697.83775367</v>
      </c>
      <c r="Q166" s="195">
        <v>1056</v>
      </c>
      <c r="R166" s="195">
        <v>201</v>
      </c>
      <c r="S166" s="195">
        <v>1234</v>
      </c>
      <c r="T166" s="195">
        <v>594</v>
      </c>
      <c r="U166" s="195">
        <v>523</v>
      </c>
      <c r="V166" s="195">
        <v>8866</v>
      </c>
      <c r="W166" s="195">
        <v>2205</v>
      </c>
      <c r="X166" s="195">
        <v>1132</v>
      </c>
      <c r="Y166" s="195">
        <v>468</v>
      </c>
      <c r="Z166" s="195">
        <v>99</v>
      </c>
      <c r="AA166" s="195">
        <v>3</v>
      </c>
      <c r="AB166" s="195">
        <v>15790</v>
      </c>
      <c r="AC166" s="195">
        <v>387</v>
      </c>
      <c r="AD166" s="195">
        <v>3805</v>
      </c>
      <c r="AE166" s="195">
        <v>0.9586358497144221</v>
      </c>
      <c r="AF166" s="195">
        <v>18017171.464604918</v>
      </c>
      <c r="AG166" s="195">
        <v>43733900.0733828</v>
      </c>
      <c r="AH166" s="195">
        <v>9954200.880645491</v>
      </c>
      <c r="AI166" s="195">
        <v>4780659.361499482</v>
      </c>
      <c r="AJ166" s="195">
        <v>951</v>
      </c>
      <c r="AK166" s="195">
        <v>7621</v>
      </c>
      <c r="AL166" s="195">
        <v>0.9398252803076569</v>
      </c>
      <c r="AM166" s="195">
        <v>387</v>
      </c>
      <c r="AN166" s="195">
        <v>0.023772959026967258</v>
      </c>
      <c r="AO166" s="195">
        <v>0.01980470505871329</v>
      </c>
      <c r="AP166" s="195">
        <v>0</v>
      </c>
      <c r="AQ166" s="195">
        <v>99</v>
      </c>
      <c r="AR166" s="195">
        <v>3</v>
      </c>
      <c r="AS166" s="195">
        <v>0</v>
      </c>
      <c r="AT166" s="195">
        <v>0</v>
      </c>
      <c r="AU166" s="195">
        <v>785.18</v>
      </c>
      <c r="AV166" s="195">
        <v>20.732825594131285</v>
      </c>
      <c r="AW166" s="195">
        <v>0.8732332345547854</v>
      </c>
      <c r="AX166" s="195">
        <v>829</v>
      </c>
      <c r="AY166" s="195">
        <v>5149</v>
      </c>
      <c r="AZ166" s="195">
        <v>0.16100213633715285</v>
      </c>
      <c r="BA166" s="195">
        <v>0.09620768531363737</v>
      </c>
      <c r="BB166" s="195">
        <v>0</v>
      </c>
      <c r="BC166" s="195">
        <v>4485</v>
      </c>
      <c r="BD166" s="195">
        <v>6434</v>
      </c>
      <c r="BE166" s="195">
        <v>0.6970780230027976</v>
      </c>
      <c r="BF166" s="195">
        <v>0.28254168215066733</v>
      </c>
      <c r="BG166" s="195">
        <v>0</v>
      </c>
      <c r="BH166" s="195">
        <v>3</v>
      </c>
      <c r="BI166" s="195">
        <v>0</v>
      </c>
      <c r="BJ166" s="195">
        <v>-3906.96</v>
      </c>
      <c r="BK166" s="195">
        <v>-66743.9</v>
      </c>
      <c r="BL166" s="195">
        <v>-4558.120000000001</v>
      </c>
      <c r="BM166" s="195">
        <v>-23278.969999999998</v>
      </c>
      <c r="BN166" s="195">
        <v>-651.16</v>
      </c>
      <c r="BO166" s="195">
        <v>-142897</v>
      </c>
      <c r="BP166" s="195">
        <v>-1039047.5251609844</v>
      </c>
      <c r="BQ166" s="195">
        <v>-1391366.13</v>
      </c>
      <c r="BR166" s="195">
        <v>195649.91878824774</v>
      </c>
      <c r="BS166" s="195">
        <v>1347206</v>
      </c>
      <c r="BT166" s="195">
        <v>448989</v>
      </c>
      <c r="BU166" s="195">
        <v>1044372.1029025062</v>
      </c>
      <c r="BV166" s="195">
        <v>40840.80575134025</v>
      </c>
      <c r="BW166" s="195">
        <v>25536.415548027293</v>
      </c>
      <c r="BX166" s="195">
        <v>410477.114387732</v>
      </c>
      <c r="BY166" s="195">
        <v>841468.4395644694</v>
      </c>
      <c r="BZ166" s="195">
        <v>1345148.8386893263</v>
      </c>
      <c r="CA166" s="195">
        <v>396782.1098963483</v>
      </c>
      <c r="CB166" s="195">
        <v>1465.11</v>
      </c>
      <c r="CC166" s="195">
        <v>69151.48871490645</v>
      </c>
      <c r="CD166" s="195">
        <v>6024190.344242904</v>
      </c>
      <c r="CE166" s="195">
        <v>3032965.13908192</v>
      </c>
      <c r="CF166" s="195">
        <v>0</v>
      </c>
      <c r="CG166" s="229">
        <v>9435315.326087706</v>
      </c>
      <c r="CH166" s="195">
        <v>-1803992</v>
      </c>
      <c r="CI166" s="195">
        <v>51507.984816000215</v>
      </c>
      <c r="CJ166" s="195">
        <v>32022705.83775367</v>
      </c>
      <c r="CL166" s="195">
        <v>16326</v>
      </c>
    </row>
    <row r="167" spans="1:90" ht="9.75">
      <c r="A167" s="195">
        <v>561</v>
      </c>
      <c r="B167" s="195" t="s">
        <v>171</v>
      </c>
      <c r="C167" s="195">
        <v>1363</v>
      </c>
      <c r="D167" s="195">
        <v>5526158.95</v>
      </c>
      <c r="E167" s="195">
        <v>1537164.0997683806</v>
      </c>
      <c r="F167" s="195">
        <v>346574.2600335061</v>
      </c>
      <c r="G167" s="195">
        <v>7409897.309801887</v>
      </c>
      <c r="H167" s="195">
        <v>3599.08</v>
      </c>
      <c r="I167" s="195">
        <v>4905546.04</v>
      </c>
      <c r="J167" s="195">
        <v>2504351.2698018868</v>
      </c>
      <c r="K167" s="195">
        <v>37958.96760620589</v>
      </c>
      <c r="L167" s="195">
        <v>466063.266195124</v>
      </c>
      <c r="M167" s="195">
        <v>0</v>
      </c>
      <c r="N167" s="195">
        <v>3008373.5036032167</v>
      </c>
      <c r="O167" s="195">
        <v>976892.4112861536</v>
      </c>
      <c r="P167" s="195">
        <v>3985265.91488937</v>
      </c>
      <c r="Q167" s="195">
        <v>72</v>
      </c>
      <c r="R167" s="195">
        <v>22</v>
      </c>
      <c r="S167" s="195">
        <v>114</v>
      </c>
      <c r="T167" s="195">
        <v>60</v>
      </c>
      <c r="U167" s="195">
        <v>57</v>
      </c>
      <c r="V167" s="195">
        <v>691</v>
      </c>
      <c r="W167" s="195">
        <v>177</v>
      </c>
      <c r="X167" s="195">
        <v>107</v>
      </c>
      <c r="Y167" s="195">
        <v>63</v>
      </c>
      <c r="Z167" s="195">
        <v>2</v>
      </c>
      <c r="AA167" s="195">
        <v>0</v>
      </c>
      <c r="AB167" s="195">
        <v>1288</v>
      </c>
      <c r="AC167" s="195">
        <v>73</v>
      </c>
      <c r="AD167" s="195">
        <v>347</v>
      </c>
      <c r="AE167" s="195">
        <v>0.9768303729509307</v>
      </c>
      <c r="AF167" s="195">
        <v>1537164.0997683806</v>
      </c>
      <c r="AG167" s="195">
        <v>13119066.504975744</v>
      </c>
      <c r="AH167" s="195">
        <v>2718329.3132019755</v>
      </c>
      <c r="AI167" s="195">
        <v>1230841.4027741202</v>
      </c>
      <c r="AJ167" s="195">
        <v>49</v>
      </c>
      <c r="AK167" s="195">
        <v>632</v>
      </c>
      <c r="AL167" s="195">
        <v>0.5839256721772019</v>
      </c>
      <c r="AM167" s="195">
        <v>73</v>
      </c>
      <c r="AN167" s="195">
        <v>0.05355832721936904</v>
      </c>
      <c r="AO167" s="195">
        <v>0.04959007325111507</v>
      </c>
      <c r="AP167" s="195">
        <v>0</v>
      </c>
      <c r="AQ167" s="195">
        <v>2</v>
      </c>
      <c r="AR167" s="195">
        <v>0</v>
      </c>
      <c r="AS167" s="195">
        <v>0</v>
      </c>
      <c r="AT167" s="195">
        <v>0</v>
      </c>
      <c r="AU167" s="195">
        <v>117.61</v>
      </c>
      <c r="AV167" s="195">
        <v>11.589150582433467</v>
      </c>
      <c r="AW167" s="195">
        <v>1.5622018392328056</v>
      </c>
      <c r="AX167" s="195">
        <v>67</v>
      </c>
      <c r="AY167" s="195">
        <v>379</v>
      </c>
      <c r="AZ167" s="195">
        <v>0.17678100263852242</v>
      </c>
      <c r="BA167" s="195">
        <v>0.11198655161500694</v>
      </c>
      <c r="BB167" s="195">
        <v>0</v>
      </c>
      <c r="BC167" s="195">
        <v>463</v>
      </c>
      <c r="BD167" s="195">
        <v>541</v>
      </c>
      <c r="BE167" s="195">
        <v>0.8558225508317929</v>
      </c>
      <c r="BF167" s="195">
        <v>0.4412862099796626</v>
      </c>
      <c r="BG167" s="195">
        <v>0</v>
      </c>
      <c r="BH167" s="195">
        <v>0</v>
      </c>
      <c r="BI167" s="195">
        <v>0</v>
      </c>
      <c r="BJ167" s="195">
        <v>-327.12</v>
      </c>
      <c r="BK167" s="195">
        <v>-5588.299999999999</v>
      </c>
      <c r="BL167" s="195">
        <v>-381.64000000000004</v>
      </c>
      <c r="BM167" s="195">
        <v>-1949.09</v>
      </c>
      <c r="BN167" s="195">
        <v>-54.52</v>
      </c>
      <c r="BO167" s="195">
        <v>-16189</v>
      </c>
      <c r="BP167" s="195">
        <v>-39653.10688204476</v>
      </c>
      <c r="BQ167" s="195">
        <v>-116495.61</v>
      </c>
      <c r="BR167" s="195">
        <v>69611.57795016142</v>
      </c>
      <c r="BS167" s="195">
        <v>125388</v>
      </c>
      <c r="BT167" s="195">
        <v>47164</v>
      </c>
      <c r="BU167" s="195">
        <v>120705.51309423543</v>
      </c>
      <c r="BV167" s="195">
        <v>6912.047351031206</v>
      </c>
      <c r="BW167" s="195">
        <v>16468.420393850014</v>
      </c>
      <c r="BX167" s="195">
        <v>44923.49796783315</v>
      </c>
      <c r="BY167" s="195">
        <v>91105.93591017868</v>
      </c>
      <c r="BZ167" s="195">
        <v>127322.0639238273</v>
      </c>
      <c r="CA167" s="195">
        <v>42722.48011413476</v>
      </c>
      <c r="CB167" s="195">
        <v>122.67</v>
      </c>
      <c r="CC167" s="195">
        <v>-7089.873628083123</v>
      </c>
      <c r="CD167" s="195">
        <v>669167.3330771688</v>
      </c>
      <c r="CE167" s="195">
        <v>466063.266195124</v>
      </c>
      <c r="CF167" s="195">
        <v>0</v>
      </c>
      <c r="CG167" s="229">
        <v>976892.4112861536</v>
      </c>
      <c r="CH167" s="195">
        <v>-235295</v>
      </c>
      <c r="CI167" s="195">
        <v>-631656.2400000001</v>
      </c>
      <c r="CJ167" s="195">
        <v>3749970.91488937</v>
      </c>
      <c r="CL167" s="195">
        <v>1377</v>
      </c>
    </row>
    <row r="168" spans="1:90" ht="9.75">
      <c r="A168" s="195">
        <v>562</v>
      </c>
      <c r="B168" s="195" t="s">
        <v>172</v>
      </c>
      <c r="C168" s="195">
        <v>9312</v>
      </c>
      <c r="D168" s="195">
        <v>34300343.67</v>
      </c>
      <c r="E168" s="195">
        <v>11574126.715037884</v>
      </c>
      <c r="F168" s="195">
        <v>1809098.5221186562</v>
      </c>
      <c r="G168" s="195">
        <v>47683568.90715654</v>
      </c>
      <c r="H168" s="195">
        <v>3599.08</v>
      </c>
      <c r="I168" s="195">
        <v>33514632.96</v>
      </c>
      <c r="J168" s="195">
        <v>14168935.947156541</v>
      </c>
      <c r="K168" s="195">
        <v>245185.9246516291</v>
      </c>
      <c r="L168" s="195">
        <v>2217907.806732531</v>
      </c>
      <c r="M168" s="195">
        <v>586830.2146297545</v>
      </c>
      <c r="N168" s="195">
        <v>17218859.893170457</v>
      </c>
      <c r="O168" s="195">
        <v>5832073.772771238</v>
      </c>
      <c r="P168" s="195">
        <v>23050933.665941697</v>
      </c>
      <c r="Q168" s="195">
        <v>524</v>
      </c>
      <c r="R168" s="195">
        <v>97</v>
      </c>
      <c r="S168" s="195">
        <v>633</v>
      </c>
      <c r="T168" s="195">
        <v>290</v>
      </c>
      <c r="U168" s="195">
        <v>282</v>
      </c>
      <c r="V168" s="195">
        <v>4896</v>
      </c>
      <c r="W168" s="195">
        <v>1392</v>
      </c>
      <c r="X168" s="195">
        <v>839</v>
      </c>
      <c r="Y168" s="195">
        <v>359</v>
      </c>
      <c r="Z168" s="195">
        <v>15</v>
      </c>
      <c r="AA168" s="195">
        <v>0</v>
      </c>
      <c r="AB168" s="195">
        <v>9162</v>
      </c>
      <c r="AC168" s="195">
        <v>135</v>
      </c>
      <c r="AD168" s="195">
        <v>2590</v>
      </c>
      <c r="AE168" s="195">
        <v>1.0765644711255404</v>
      </c>
      <c r="AF168" s="195">
        <v>11574126.715037884</v>
      </c>
      <c r="AG168" s="195">
        <v>22749565.43137682</v>
      </c>
      <c r="AH168" s="195">
        <v>5008308.735600225</v>
      </c>
      <c r="AI168" s="195">
        <v>2452763.664948428</v>
      </c>
      <c r="AJ168" s="195">
        <v>572</v>
      </c>
      <c r="AK168" s="195">
        <v>4213</v>
      </c>
      <c r="AL168" s="195">
        <v>1.022546666512046</v>
      </c>
      <c r="AM168" s="195">
        <v>135</v>
      </c>
      <c r="AN168" s="195">
        <v>0.014497422680412372</v>
      </c>
      <c r="AO168" s="195">
        <v>0.010529168712158404</v>
      </c>
      <c r="AP168" s="195">
        <v>0</v>
      </c>
      <c r="AQ168" s="195">
        <v>15</v>
      </c>
      <c r="AR168" s="195">
        <v>0</v>
      </c>
      <c r="AS168" s="195">
        <v>0</v>
      </c>
      <c r="AT168" s="195">
        <v>0</v>
      </c>
      <c r="AU168" s="195">
        <v>799.65</v>
      </c>
      <c r="AV168" s="195">
        <v>11.645094728943914</v>
      </c>
      <c r="AW168" s="195">
        <v>1.5546968724972663</v>
      </c>
      <c r="AX168" s="195">
        <v>315</v>
      </c>
      <c r="AY168" s="195">
        <v>2659</v>
      </c>
      <c r="AZ168" s="195">
        <v>0.1184655885671305</v>
      </c>
      <c r="BA168" s="195">
        <v>0.05367113754361502</v>
      </c>
      <c r="BB168" s="195">
        <v>0</v>
      </c>
      <c r="BC168" s="195">
        <v>2882</v>
      </c>
      <c r="BD168" s="195">
        <v>3465</v>
      </c>
      <c r="BE168" s="195">
        <v>0.8317460317460318</v>
      </c>
      <c r="BF168" s="195">
        <v>0.4172096908939015</v>
      </c>
      <c r="BG168" s="195">
        <v>0</v>
      </c>
      <c r="BH168" s="195">
        <v>0</v>
      </c>
      <c r="BI168" s="195">
        <v>0</v>
      </c>
      <c r="BJ168" s="195">
        <v>-2234.88</v>
      </c>
      <c r="BK168" s="195">
        <v>-38179.2</v>
      </c>
      <c r="BL168" s="195">
        <v>-2607.36</v>
      </c>
      <c r="BM168" s="195">
        <v>-13316.16</v>
      </c>
      <c r="BN168" s="195">
        <v>-372.48</v>
      </c>
      <c r="BO168" s="195">
        <v>126949</v>
      </c>
      <c r="BP168" s="195">
        <v>-480963.2978323851</v>
      </c>
      <c r="BQ168" s="195">
        <v>-795896.64</v>
      </c>
      <c r="BR168" s="195">
        <v>-13207.785282626748</v>
      </c>
      <c r="BS168" s="195">
        <v>830958</v>
      </c>
      <c r="BT168" s="195">
        <v>272171</v>
      </c>
      <c r="BU168" s="195">
        <v>596253.0285823218</v>
      </c>
      <c r="BV168" s="195">
        <v>27439.14402939919</v>
      </c>
      <c r="BW168" s="195">
        <v>84570.05489581006</v>
      </c>
      <c r="BX168" s="195">
        <v>269120.68028650165</v>
      </c>
      <c r="BY168" s="195">
        <v>520355.84063226765</v>
      </c>
      <c r="BZ168" s="195">
        <v>820429.6655784594</v>
      </c>
      <c r="CA168" s="195">
        <v>233185.05735749073</v>
      </c>
      <c r="CB168" s="195">
        <v>838.0799999999999</v>
      </c>
      <c r="CC168" s="195">
        <v>46504.37848529253</v>
      </c>
      <c r="CD168" s="195">
        <v>3815566.1445649164</v>
      </c>
      <c r="CE168" s="195">
        <v>2217907.806732531</v>
      </c>
      <c r="CF168" s="195">
        <v>586830.2146297545</v>
      </c>
      <c r="CG168" s="229">
        <v>5832073.772771238</v>
      </c>
      <c r="CH168" s="195">
        <v>-547582</v>
      </c>
      <c r="CI168" s="195">
        <v>-216926.38142399996</v>
      </c>
      <c r="CJ168" s="195">
        <v>22503351.665941697</v>
      </c>
      <c r="CL168" s="195">
        <v>9408</v>
      </c>
    </row>
    <row r="169" spans="1:90" ht="9.75">
      <c r="A169" s="195">
        <v>563</v>
      </c>
      <c r="B169" s="195" t="s">
        <v>173</v>
      </c>
      <c r="C169" s="195">
        <v>7514</v>
      </c>
      <c r="D169" s="195">
        <v>29199871.630000003</v>
      </c>
      <c r="E169" s="195">
        <v>13354821.946550066</v>
      </c>
      <c r="F169" s="195">
        <v>1244366.7268161112</v>
      </c>
      <c r="G169" s="195">
        <v>43799060.30336618</v>
      </c>
      <c r="H169" s="195">
        <v>3599.08</v>
      </c>
      <c r="I169" s="195">
        <v>27043487.12</v>
      </c>
      <c r="J169" s="195">
        <v>16755573.183366176</v>
      </c>
      <c r="K169" s="195">
        <v>291852.85619454406</v>
      </c>
      <c r="L169" s="195">
        <v>1634032.7738018127</v>
      </c>
      <c r="M169" s="195">
        <v>0</v>
      </c>
      <c r="N169" s="195">
        <v>18681458.81336253</v>
      </c>
      <c r="O169" s="195">
        <v>5859871.918182985</v>
      </c>
      <c r="P169" s="195">
        <v>24541330.731545515</v>
      </c>
      <c r="Q169" s="195">
        <v>527</v>
      </c>
      <c r="R169" s="195">
        <v>91</v>
      </c>
      <c r="S169" s="195">
        <v>595</v>
      </c>
      <c r="T169" s="195">
        <v>307</v>
      </c>
      <c r="U169" s="195">
        <v>320</v>
      </c>
      <c r="V169" s="195">
        <v>3873</v>
      </c>
      <c r="W169" s="195">
        <v>947</v>
      </c>
      <c r="X169" s="195">
        <v>587</v>
      </c>
      <c r="Y169" s="195">
        <v>267</v>
      </c>
      <c r="Z169" s="195">
        <v>13</v>
      </c>
      <c r="AA169" s="195">
        <v>0</v>
      </c>
      <c r="AB169" s="195">
        <v>7423</v>
      </c>
      <c r="AC169" s="195">
        <v>78</v>
      </c>
      <c r="AD169" s="195">
        <v>1801</v>
      </c>
      <c r="AE169" s="195">
        <v>1.5394361795728058</v>
      </c>
      <c r="AF169" s="195">
        <v>13354821.946550066</v>
      </c>
      <c r="AG169" s="195">
        <v>1696839.164492534</v>
      </c>
      <c r="AH169" s="195">
        <v>477558.617577408</v>
      </c>
      <c r="AI169" s="195">
        <v>187301.9525960618</v>
      </c>
      <c r="AJ169" s="195">
        <v>403</v>
      </c>
      <c r="AK169" s="195">
        <v>3245</v>
      </c>
      <c r="AL169" s="195">
        <v>0.9353387189135223</v>
      </c>
      <c r="AM169" s="195">
        <v>78</v>
      </c>
      <c r="AN169" s="195">
        <v>0.010380622837370242</v>
      </c>
      <c r="AO169" s="195">
        <v>0.006412368869116274</v>
      </c>
      <c r="AP169" s="195">
        <v>0</v>
      </c>
      <c r="AQ169" s="195">
        <v>13</v>
      </c>
      <c r="AR169" s="195">
        <v>0</v>
      </c>
      <c r="AS169" s="195">
        <v>0</v>
      </c>
      <c r="AT169" s="195">
        <v>0</v>
      </c>
      <c r="AU169" s="195">
        <v>587.79</v>
      </c>
      <c r="AV169" s="195">
        <v>12.783477092158765</v>
      </c>
      <c r="AW169" s="195">
        <v>1.4162494464145945</v>
      </c>
      <c r="AX169" s="195">
        <v>195</v>
      </c>
      <c r="AY169" s="195">
        <v>1955</v>
      </c>
      <c r="AZ169" s="195">
        <v>0.09974424552429667</v>
      </c>
      <c r="BA169" s="195">
        <v>0.03494979450078119</v>
      </c>
      <c r="BB169" s="195">
        <v>0</v>
      </c>
      <c r="BC169" s="195">
        <v>2782</v>
      </c>
      <c r="BD169" s="195">
        <v>2701</v>
      </c>
      <c r="BE169" s="195">
        <v>1.0299888930025916</v>
      </c>
      <c r="BF169" s="195">
        <v>0.6154525521504612</v>
      </c>
      <c r="BG169" s="195">
        <v>0</v>
      </c>
      <c r="BH169" s="195">
        <v>0</v>
      </c>
      <c r="BI169" s="195">
        <v>0</v>
      </c>
      <c r="BJ169" s="195">
        <v>-1803.36</v>
      </c>
      <c r="BK169" s="195">
        <v>-30807.399999999998</v>
      </c>
      <c r="BL169" s="195">
        <v>-2103.92</v>
      </c>
      <c r="BM169" s="195">
        <v>-10745.02</v>
      </c>
      <c r="BN169" s="195">
        <v>-300.56</v>
      </c>
      <c r="BO169" s="195">
        <v>-80932</v>
      </c>
      <c r="BP169" s="195">
        <v>-170118.28762990117</v>
      </c>
      <c r="BQ169" s="195">
        <v>-642221.58</v>
      </c>
      <c r="BR169" s="195">
        <v>-140909.5184260942</v>
      </c>
      <c r="BS169" s="195">
        <v>671353</v>
      </c>
      <c r="BT169" s="195">
        <v>207901</v>
      </c>
      <c r="BU169" s="195">
        <v>489424.8735210157</v>
      </c>
      <c r="BV169" s="195">
        <v>20115.51790016979</v>
      </c>
      <c r="BW169" s="195">
        <v>47737.777973836666</v>
      </c>
      <c r="BX169" s="195">
        <v>243027.83338420675</v>
      </c>
      <c r="BY169" s="195">
        <v>383364.1612117319</v>
      </c>
      <c r="BZ169" s="195">
        <v>631795.7651160285</v>
      </c>
      <c r="CA169" s="195">
        <v>164118.53861002752</v>
      </c>
      <c r="CB169" s="195">
        <v>676.26</v>
      </c>
      <c r="CC169" s="195">
        <v>67556.73214079102</v>
      </c>
      <c r="CD169" s="195">
        <v>2705229.9414317138</v>
      </c>
      <c r="CE169" s="195">
        <v>1634032.7738018127</v>
      </c>
      <c r="CF169" s="195">
        <v>0</v>
      </c>
      <c r="CG169" s="229">
        <v>5859871.918182985</v>
      </c>
      <c r="CH169" s="195">
        <v>-559503</v>
      </c>
      <c r="CI169" s="195">
        <v>78781.20816000001</v>
      </c>
      <c r="CJ169" s="195">
        <v>23981827.731545515</v>
      </c>
      <c r="CL169" s="195">
        <v>7610</v>
      </c>
    </row>
    <row r="170" spans="1:90" ht="9.75">
      <c r="A170" s="195">
        <v>564</v>
      </c>
      <c r="B170" s="195" t="s">
        <v>174</v>
      </c>
      <c r="C170" s="195">
        <v>200526</v>
      </c>
      <c r="D170" s="195">
        <v>659607220.6700001</v>
      </c>
      <c r="E170" s="195">
        <v>226338151.03166986</v>
      </c>
      <c r="F170" s="195">
        <v>39899555.71581768</v>
      </c>
      <c r="G170" s="195">
        <v>925844927.4174876</v>
      </c>
      <c r="H170" s="195">
        <v>3599.08</v>
      </c>
      <c r="I170" s="195">
        <v>721709116.08</v>
      </c>
      <c r="J170" s="195">
        <v>204135811.33748758</v>
      </c>
      <c r="K170" s="195">
        <v>8017188.161547686</v>
      </c>
      <c r="L170" s="195">
        <v>29139557.193106964</v>
      </c>
      <c r="M170" s="195">
        <v>0</v>
      </c>
      <c r="N170" s="195">
        <v>241292556.69214225</v>
      </c>
      <c r="O170" s="195">
        <v>38456801.59415202</v>
      </c>
      <c r="P170" s="195">
        <v>279749358.2862943</v>
      </c>
      <c r="Q170" s="195">
        <v>15253</v>
      </c>
      <c r="R170" s="195">
        <v>2636</v>
      </c>
      <c r="S170" s="195">
        <v>15541</v>
      </c>
      <c r="T170" s="195">
        <v>6900</v>
      </c>
      <c r="U170" s="195">
        <v>7075</v>
      </c>
      <c r="V170" s="195">
        <v>123384</v>
      </c>
      <c r="W170" s="195">
        <v>17280</v>
      </c>
      <c r="X170" s="195">
        <v>9169</v>
      </c>
      <c r="Y170" s="195">
        <v>3288</v>
      </c>
      <c r="Z170" s="195">
        <v>454</v>
      </c>
      <c r="AA170" s="195">
        <v>115</v>
      </c>
      <c r="AB170" s="195">
        <v>192321</v>
      </c>
      <c r="AC170" s="195">
        <v>7636</v>
      </c>
      <c r="AD170" s="195">
        <v>29737</v>
      </c>
      <c r="AE170" s="195">
        <v>0.9776465018067757</v>
      </c>
      <c r="AF170" s="195">
        <v>226338151.03166986</v>
      </c>
      <c r="AG170" s="195">
        <v>14074038.256416459</v>
      </c>
      <c r="AH170" s="195">
        <v>3544198.1670685564</v>
      </c>
      <c r="AI170" s="195">
        <v>1221922.2621743076</v>
      </c>
      <c r="AJ170" s="195">
        <v>15887</v>
      </c>
      <c r="AK170" s="195">
        <v>95863</v>
      </c>
      <c r="AL170" s="195">
        <v>1.248157662338209</v>
      </c>
      <c r="AM170" s="195">
        <v>7636</v>
      </c>
      <c r="AN170" s="195">
        <v>0.03807984999451443</v>
      </c>
      <c r="AO170" s="195">
        <v>0.03411159602626046</v>
      </c>
      <c r="AP170" s="195">
        <v>0</v>
      </c>
      <c r="AQ170" s="195">
        <v>454</v>
      </c>
      <c r="AR170" s="195">
        <v>115</v>
      </c>
      <c r="AS170" s="195">
        <v>0</v>
      </c>
      <c r="AT170" s="195">
        <v>0</v>
      </c>
      <c r="AU170" s="195">
        <v>3031.89</v>
      </c>
      <c r="AV170" s="195">
        <v>66.1389430355323</v>
      </c>
      <c r="AW170" s="195">
        <v>0.2737357375865085</v>
      </c>
      <c r="AX170" s="195">
        <v>5830</v>
      </c>
      <c r="AY170" s="195">
        <v>64773</v>
      </c>
      <c r="AZ170" s="195">
        <v>0.09000663856853935</v>
      </c>
      <c r="BA170" s="195">
        <v>0.02521218754502387</v>
      </c>
      <c r="BB170" s="195">
        <v>0</v>
      </c>
      <c r="BC170" s="195">
        <v>83938</v>
      </c>
      <c r="BD170" s="195">
        <v>80090</v>
      </c>
      <c r="BE170" s="195">
        <v>1.0480459483081532</v>
      </c>
      <c r="BF170" s="195">
        <v>0.6335096074560229</v>
      </c>
      <c r="BG170" s="195">
        <v>0</v>
      </c>
      <c r="BH170" s="195">
        <v>115</v>
      </c>
      <c r="BI170" s="195">
        <v>0</v>
      </c>
      <c r="BJ170" s="195">
        <v>-48126.24</v>
      </c>
      <c r="BK170" s="195">
        <v>-822156.6</v>
      </c>
      <c r="BL170" s="195">
        <v>-56147.280000000006</v>
      </c>
      <c r="BM170" s="195">
        <v>-286752.18</v>
      </c>
      <c r="BN170" s="195">
        <v>-8021.04</v>
      </c>
      <c r="BO170" s="195">
        <v>2164676</v>
      </c>
      <c r="BP170" s="195">
        <v>-8627044.10682145</v>
      </c>
      <c r="BQ170" s="195">
        <v>-17138957.22</v>
      </c>
      <c r="BR170" s="195">
        <v>-1916537.577849215</v>
      </c>
      <c r="BS170" s="195">
        <v>11522544</v>
      </c>
      <c r="BT170" s="195">
        <v>4098255</v>
      </c>
      <c r="BU170" s="195">
        <v>9979124.861138187</v>
      </c>
      <c r="BV170" s="195">
        <v>334871.9485142128</v>
      </c>
      <c r="BW170" s="195">
        <v>2477521.5332884975</v>
      </c>
      <c r="BX170" s="195">
        <v>4353592.101941553</v>
      </c>
      <c r="BY170" s="195">
        <v>9470918.065931553</v>
      </c>
      <c r="BZ170" s="195">
        <v>12734337.278607612</v>
      </c>
      <c r="CA170" s="195">
        <v>4651088.988378025</v>
      </c>
      <c r="CB170" s="195">
        <v>18047.34</v>
      </c>
      <c r="CC170" s="195">
        <v>1925239.6799779816</v>
      </c>
      <c r="CD170" s="195">
        <v>61813679.21992841</v>
      </c>
      <c r="CE170" s="195">
        <v>29139557.193106964</v>
      </c>
      <c r="CF170" s="195">
        <v>0</v>
      </c>
      <c r="CG170" s="229">
        <v>38456801.59415202</v>
      </c>
      <c r="CH170" s="195">
        <v>-6079956</v>
      </c>
      <c r="CI170" s="195">
        <v>-10411308.488976</v>
      </c>
      <c r="CJ170" s="195">
        <v>273669402.2862943</v>
      </c>
      <c r="CL170" s="195">
        <v>198525</v>
      </c>
    </row>
    <row r="171" spans="1:90" ht="9.75">
      <c r="A171" s="195">
        <v>309</v>
      </c>
      <c r="B171" s="195" t="s">
        <v>175</v>
      </c>
      <c r="C171" s="195">
        <v>7091</v>
      </c>
      <c r="D171" s="195">
        <v>25022578.400000002</v>
      </c>
      <c r="E171" s="195">
        <v>11987600.217459645</v>
      </c>
      <c r="F171" s="195">
        <v>1797631.9617486876</v>
      </c>
      <c r="G171" s="195">
        <v>38807810.57920834</v>
      </c>
      <c r="H171" s="195">
        <v>3599.08</v>
      </c>
      <c r="I171" s="195">
        <v>25521076.28</v>
      </c>
      <c r="J171" s="195">
        <v>13286734.299208336</v>
      </c>
      <c r="K171" s="195">
        <v>363616.9121856779</v>
      </c>
      <c r="L171" s="195">
        <v>1677758.8423788408</v>
      </c>
      <c r="M171" s="195">
        <v>0</v>
      </c>
      <c r="N171" s="195">
        <v>15328110.053772856</v>
      </c>
      <c r="O171" s="195">
        <v>6037128.348364946</v>
      </c>
      <c r="P171" s="195">
        <v>21365238.4021378</v>
      </c>
      <c r="Q171" s="195">
        <v>411</v>
      </c>
      <c r="R171" s="195">
        <v>67</v>
      </c>
      <c r="S171" s="195">
        <v>429</v>
      </c>
      <c r="T171" s="195">
        <v>181</v>
      </c>
      <c r="U171" s="195">
        <v>234</v>
      </c>
      <c r="V171" s="195">
        <v>3771</v>
      </c>
      <c r="W171" s="195">
        <v>1112</v>
      </c>
      <c r="X171" s="195">
        <v>636</v>
      </c>
      <c r="Y171" s="195">
        <v>250</v>
      </c>
      <c r="Z171" s="195">
        <v>10</v>
      </c>
      <c r="AA171" s="195">
        <v>0</v>
      </c>
      <c r="AB171" s="195">
        <v>6846</v>
      </c>
      <c r="AC171" s="195">
        <v>235</v>
      </c>
      <c r="AD171" s="195">
        <v>1998</v>
      </c>
      <c r="AE171" s="195">
        <v>1.464264533161398</v>
      </c>
      <c r="AF171" s="195">
        <v>11987600.217459645</v>
      </c>
      <c r="AG171" s="195">
        <v>34268201.835335806</v>
      </c>
      <c r="AH171" s="195">
        <v>5913122.878125196</v>
      </c>
      <c r="AI171" s="195">
        <v>3808473.036119922</v>
      </c>
      <c r="AJ171" s="195">
        <v>511</v>
      </c>
      <c r="AK171" s="195">
        <v>2819</v>
      </c>
      <c r="AL171" s="195">
        <v>1.3652255010169456</v>
      </c>
      <c r="AM171" s="195">
        <v>235</v>
      </c>
      <c r="AN171" s="195">
        <v>0.0331406007615287</v>
      </c>
      <c r="AO171" s="195">
        <v>0.029172346793274732</v>
      </c>
      <c r="AP171" s="195">
        <v>0</v>
      </c>
      <c r="AQ171" s="195">
        <v>10</v>
      </c>
      <c r="AR171" s="195">
        <v>0</v>
      </c>
      <c r="AS171" s="195">
        <v>0</v>
      </c>
      <c r="AT171" s="195">
        <v>0</v>
      </c>
      <c r="AU171" s="195">
        <v>445.81</v>
      </c>
      <c r="AV171" s="195">
        <v>15.9058791862004</v>
      </c>
      <c r="AW171" s="195">
        <v>1.1382327341408867</v>
      </c>
      <c r="AX171" s="195">
        <v>249</v>
      </c>
      <c r="AY171" s="195">
        <v>1779</v>
      </c>
      <c r="AZ171" s="195">
        <v>0.1399662731871838</v>
      </c>
      <c r="BA171" s="195">
        <v>0.07517182216366831</v>
      </c>
      <c r="BB171" s="195">
        <v>0.0478</v>
      </c>
      <c r="BC171" s="195">
        <v>2383</v>
      </c>
      <c r="BD171" s="195">
        <v>2228</v>
      </c>
      <c r="BE171" s="195">
        <v>1.069569120287253</v>
      </c>
      <c r="BF171" s="195">
        <v>0.6550327794351227</v>
      </c>
      <c r="BG171" s="195">
        <v>0</v>
      </c>
      <c r="BH171" s="195">
        <v>0</v>
      </c>
      <c r="BI171" s="195">
        <v>0</v>
      </c>
      <c r="BJ171" s="195">
        <v>-1701.84</v>
      </c>
      <c r="BK171" s="195">
        <v>-29073.1</v>
      </c>
      <c r="BL171" s="195">
        <v>-1985.4800000000002</v>
      </c>
      <c r="BM171" s="195">
        <v>-10140.13</v>
      </c>
      <c r="BN171" s="195">
        <v>-283.64</v>
      </c>
      <c r="BO171" s="195">
        <v>-98614</v>
      </c>
      <c r="BP171" s="195">
        <v>-352724.1442319007</v>
      </c>
      <c r="BQ171" s="195">
        <v>-606067.77</v>
      </c>
      <c r="BR171" s="195">
        <v>145432.3681433089</v>
      </c>
      <c r="BS171" s="195">
        <v>623638</v>
      </c>
      <c r="BT171" s="195">
        <v>194928</v>
      </c>
      <c r="BU171" s="195">
        <v>495129.1066012289</v>
      </c>
      <c r="BV171" s="195">
        <v>27465.201518653055</v>
      </c>
      <c r="BW171" s="195">
        <v>76620.8839905472</v>
      </c>
      <c r="BX171" s="195">
        <v>277622.93648706295</v>
      </c>
      <c r="BY171" s="195">
        <v>355298.1467629101</v>
      </c>
      <c r="BZ171" s="195">
        <v>580213.7405274005</v>
      </c>
      <c r="CA171" s="195">
        <v>153037.84529078787</v>
      </c>
      <c r="CB171" s="195">
        <v>638.1899999999999</v>
      </c>
      <c r="CC171" s="195">
        <v>49425.28728884207</v>
      </c>
      <c r="CD171" s="195">
        <v>2880835.7066107416</v>
      </c>
      <c r="CE171" s="195">
        <v>1677758.8423788408</v>
      </c>
      <c r="CF171" s="195">
        <v>0</v>
      </c>
      <c r="CG171" s="229">
        <v>6037128.348364946</v>
      </c>
      <c r="CH171" s="195">
        <v>-645600</v>
      </c>
      <c r="CI171" s="195">
        <v>35112.27264000001</v>
      </c>
      <c r="CJ171" s="195">
        <v>20719638.4021378</v>
      </c>
      <c r="CL171" s="195">
        <v>7139</v>
      </c>
    </row>
    <row r="172" spans="1:90" ht="9.75">
      <c r="A172" s="195">
        <v>576</v>
      </c>
      <c r="B172" s="195" t="s">
        <v>176</v>
      </c>
      <c r="C172" s="195">
        <v>3073</v>
      </c>
      <c r="D172" s="195">
        <v>11511973.14</v>
      </c>
      <c r="E172" s="195">
        <v>4950780.095984347</v>
      </c>
      <c r="F172" s="195">
        <v>791987.344029905</v>
      </c>
      <c r="G172" s="195">
        <v>17254740.58001425</v>
      </c>
      <c r="H172" s="195">
        <v>3599.08</v>
      </c>
      <c r="I172" s="195">
        <v>11059972.84</v>
      </c>
      <c r="J172" s="195">
        <v>6194767.740014251</v>
      </c>
      <c r="K172" s="195">
        <v>329206.6408018587</v>
      </c>
      <c r="L172" s="195">
        <v>1022832.974414551</v>
      </c>
      <c r="M172" s="195">
        <v>0</v>
      </c>
      <c r="N172" s="195">
        <v>7546807.355230661</v>
      </c>
      <c r="O172" s="195">
        <v>2157909.238918096</v>
      </c>
      <c r="P172" s="195">
        <v>9704716.594148757</v>
      </c>
      <c r="Q172" s="195">
        <v>91</v>
      </c>
      <c r="R172" s="195">
        <v>21</v>
      </c>
      <c r="S172" s="195">
        <v>153</v>
      </c>
      <c r="T172" s="195">
        <v>95</v>
      </c>
      <c r="U172" s="195">
        <v>91</v>
      </c>
      <c r="V172" s="195">
        <v>1488</v>
      </c>
      <c r="W172" s="195">
        <v>621</v>
      </c>
      <c r="X172" s="195">
        <v>355</v>
      </c>
      <c r="Y172" s="195">
        <v>158</v>
      </c>
      <c r="Z172" s="195">
        <v>10</v>
      </c>
      <c r="AA172" s="195">
        <v>0</v>
      </c>
      <c r="AB172" s="195">
        <v>3026</v>
      </c>
      <c r="AC172" s="195">
        <v>37</v>
      </c>
      <c r="AD172" s="195">
        <v>1134</v>
      </c>
      <c r="AE172" s="195">
        <v>1.3954229250627923</v>
      </c>
      <c r="AF172" s="195">
        <v>4950780.095984347</v>
      </c>
      <c r="AG172" s="195">
        <v>15020717.110347772</v>
      </c>
      <c r="AH172" s="195">
        <v>4774491.809917916</v>
      </c>
      <c r="AI172" s="195">
        <v>1578687.886166806</v>
      </c>
      <c r="AJ172" s="195">
        <v>166</v>
      </c>
      <c r="AK172" s="195">
        <v>1265</v>
      </c>
      <c r="AL172" s="195">
        <v>0.9883166914488118</v>
      </c>
      <c r="AM172" s="195">
        <v>37</v>
      </c>
      <c r="AN172" s="195">
        <v>0.012040351448096323</v>
      </c>
      <c r="AO172" s="195">
        <v>0.008072097479842355</v>
      </c>
      <c r="AP172" s="195">
        <v>0</v>
      </c>
      <c r="AQ172" s="195">
        <v>10</v>
      </c>
      <c r="AR172" s="195">
        <v>0</v>
      </c>
      <c r="AS172" s="195">
        <v>0</v>
      </c>
      <c r="AT172" s="195">
        <v>0</v>
      </c>
      <c r="AU172" s="195">
        <v>523.14</v>
      </c>
      <c r="AV172" s="195">
        <v>5.874144588446687</v>
      </c>
      <c r="AW172" s="195">
        <v>3.082081498407743</v>
      </c>
      <c r="AX172" s="195">
        <v>105</v>
      </c>
      <c r="AY172" s="195">
        <v>711</v>
      </c>
      <c r="AZ172" s="195">
        <v>0.14767932489451477</v>
      </c>
      <c r="BA172" s="195">
        <v>0.08288487387099928</v>
      </c>
      <c r="BB172" s="195">
        <v>0.405533</v>
      </c>
      <c r="BC172" s="195">
        <v>803</v>
      </c>
      <c r="BD172" s="195">
        <v>1035</v>
      </c>
      <c r="BE172" s="195">
        <v>0.7758454106280194</v>
      </c>
      <c r="BF172" s="195">
        <v>0.36130906977588906</v>
      </c>
      <c r="BG172" s="195">
        <v>0</v>
      </c>
      <c r="BH172" s="195">
        <v>0</v>
      </c>
      <c r="BI172" s="195">
        <v>0</v>
      </c>
      <c r="BJ172" s="195">
        <v>-737.52</v>
      </c>
      <c r="BK172" s="195">
        <v>-12599.3</v>
      </c>
      <c r="BL172" s="195">
        <v>-860.44</v>
      </c>
      <c r="BM172" s="195">
        <v>-4394.389999999999</v>
      </c>
      <c r="BN172" s="195">
        <v>-122.92</v>
      </c>
      <c r="BO172" s="195">
        <v>39631</v>
      </c>
      <c r="BP172" s="195">
        <v>-59326.54942020638</v>
      </c>
      <c r="BQ172" s="195">
        <v>-262649.31</v>
      </c>
      <c r="BR172" s="195">
        <v>31367.59674635902</v>
      </c>
      <c r="BS172" s="195">
        <v>333500</v>
      </c>
      <c r="BT172" s="195">
        <v>98579</v>
      </c>
      <c r="BU172" s="195">
        <v>244053.0007171452</v>
      </c>
      <c r="BV172" s="195">
        <v>13893.435066114844</v>
      </c>
      <c r="BW172" s="195">
        <v>51242.601931801124</v>
      </c>
      <c r="BX172" s="195">
        <v>118125.36311008477</v>
      </c>
      <c r="BY172" s="195">
        <v>174574.08487837674</v>
      </c>
      <c r="BZ172" s="195">
        <v>280874.32813366747</v>
      </c>
      <c r="CA172" s="195">
        <v>88419.75061236676</v>
      </c>
      <c r="CB172" s="195">
        <v>276.57</v>
      </c>
      <c r="CC172" s="195">
        <v>-23863.047361158522</v>
      </c>
      <c r="CD172" s="195">
        <v>1450673.6838347574</v>
      </c>
      <c r="CE172" s="195">
        <v>1022832.974414551</v>
      </c>
      <c r="CF172" s="195">
        <v>0</v>
      </c>
      <c r="CG172" s="229">
        <v>2157909.238918096</v>
      </c>
      <c r="CH172" s="195">
        <v>-190120</v>
      </c>
      <c r="CI172" s="195">
        <v>-18910.615680000003</v>
      </c>
      <c r="CJ172" s="195">
        <v>9514596.594148757</v>
      </c>
      <c r="CL172" s="195">
        <v>3143</v>
      </c>
    </row>
    <row r="173" spans="1:90" ht="9.75">
      <c r="A173" s="195">
        <v>577</v>
      </c>
      <c r="B173" s="195" t="s">
        <v>177</v>
      </c>
      <c r="C173" s="195">
        <v>10713</v>
      </c>
      <c r="D173" s="195">
        <v>37813688.59</v>
      </c>
      <c r="E173" s="195">
        <v>10058599.6410908</v>
      </c>
      <c r="F173" s="195">
        <v>1308806.3323024067</v>
      </c>
      <c r="G173" s="195">
        <v>49181094.563393205</v>
      </c>
      <c r="H173" s="195">
        <v>3599.08</v>
      </c>
      <c r="I173" s="195">
        <v>38556944.04</v>
      </c>
      <c r="J173" s="195">
        <v>10624150.523393206</v>
      </c>
      <c r="K173" s="195">
        <v>213584.4941771764</v>
      </c>
      <c r="L173" s="195">
        <v>1472391.023050052</v>
      </c>
      <c r="M173" s="195">
        <v>0</v>
      </c>
      <c r="N173" s="195">
        <v>12310126.040620435</v>
      </c>
      <c r="O173" s="195">
        <v>1445339.6169445775</v>
      </c>
      <c r="P173" s="195">
        <v>13755465.657565013</v>
      </c>
      <c r="Q173" s="195">
        <v>805</v>
      </c>
      <c r="R173" s="195">
        <v>161</v>
      </c>
      <c r="S173" s="195">
        <v>795</v>
      </c>
      <c r="T173" s="195">
        <v>394</v>
      </c>
      <c r="U173" s="195">
        <v>361</v>
      </c>
      <c r="V173" s="195">
        <v>6006</v>
      </c>
      <c r="W173" s="195">
        <v>1342</v>
      </c>
      <c r="X173" s="195">
        <v>586</v>
      </c>
      <c r="Y173" s="195">
        <v>263</v>
      </c>
      <c r="Z173" s="195">
        <v>105</v>
      </c>
      <c r="AA173" s="195">
        <v>1</v>
      </c>
      <c r="AB173" s="195">
        <v>10389</v>
      </c>
      <c r="AC173" s="195">
        <v>218</v>
      </c>
      <c r="AD173" s="195">
        <v>2191</v>
      </c>
      <c r="AE173" s="195">
        <v>0.813244612963574</v>
      </c>
      <c r="AF173" s="195">
        <v>10058599.6410908</v>
      </c>
      <c r="AG173" s="195">
        <v>280285761.90116817</v>
      </c>
      <c r="AH173" s="195">
        <v>53406299.09363318</v>
      </c>
      <c r="AI173" s="195">
        <v>34570588.96487312</v>
      </c>
      <c r="AJ173" s="195">
        <v>451</v>
      </c>
      <c r="AK173" s="195">
        <v>5122</v>
      </c>
      <c r="AL173" s="195">
        <v>0.6631557434994789</v>
      </c>
      <c r="AM173" s="195">
        <v>218</v>
      </c>
      <c r="AN173" s="195">
        <v>0.02034910855969383</v>
      </c>
      <c r="AO173" s="195">
        <v>0.016380854591439863</v>
      </c>
      <c r="AP173" s="195">
        <v>0</v>
      </c>
      <c r="AQ173" s="195">
        <v>105</v>
      </c>
      <c r="AR173" s="195">
        <v>1</v>
      </c>
      <c r="AS173" s="195">
        <v>0</v>
      </c>
      <c r="AT173" s="195">
        <v>0</v>
      </c>
      <c r="AU173" s="195">
        <v>238.37</v>
      </c>
      <c r="AV173" s="195">
        <v>44.94273608256072</v>
      </c>
      <c r="AW173" s="195">
        <v>0.40283689719657917</v>
      </c>
      <c r="AX173" s="195">
        <v>369</v>
      </c>
      <c r="AY173" s="195">
        <v>3589</v>
      </c>
      <c r="AZ173" s="195">
        <v>0.10281415436054611</v>
      </c>
      <c r="BA173" s="195">
        <v>0.03801970333703063</v>
      </c>
      <c r="BB173" s="195">
        <v>0</v>
      </c>
      <c r="BC173" s="195">
        <v>3371</v>
      </c>
      <c r="BD173" s="195">
        <v>4615</v>
      </c>
      <c r="BE173" s="195">
        <v>0.7304442036836403</v>
      </c>
      <c r="BF173" s="195">
        <v>0.31590786283150996</v>
      </c>
      <c r="BG173" s="195">
        <v>0</v>
      </c>
      <c r="BH173" s="195">
        <v>1</v>
      </c>
      <c r="BI173" s="195">
        <v>0</v>
      </c>
      <c r="BJ173" s="195">
        <v>-2571.12</v>
      </c>
      <c r="BK173" s="195">
        <v>-43923.299999999996</v>
      </c>
      <c r="BL173" s="195">
        <v>-2999.6400000000003</v>
      </c>
      <c r="BM173" s="195">
        <v>-15319.59</v>
      </c>
      <c r="BN173" s="195">
        <v>-428.52</v>
      </c>
      <c r="BO173" s="195">
        <v>-100689</v>
      </c>
      <c r="BP173" s="195">
        <v>-489679.75918473053</v>
      </c>
      <c r="BQ173" s="195">
        <v>-915640.11</v>
      </c>
      <c r="BR173" s="195">
        <v>95634.59417682327</v>
      </c>
      <c r="BS173" s="195">
        <v>715882</v>
      </c>
      <c r="BT173" s="195">
        <v>239696</v>
      </c>
      <c r="BU173" s="195">
        <v>484639.5318536193</v>
      </c>
      <c r="BV173" s="195">
        <v>8500.406288134975</v>
      </c>
      <c r="BW173" s="195">
        <v>9666.312235117239</v>
      </c>
      <c r="BX173" s="195">
        <v>210520.21530560398</v>
      </c>
      <c r="BY173" s="195">
        <v>502854.84421210585</v>
      </c>
      <c r="BZ173" s="195">
        <v>843472.5388440933</v>
      </c>
      <c r="CA173" s="195">
        <v>240276.306378402</v>
      </c>
      <c r="CB173" s="195">
        <v>964.17</v>
      </c>
      <c r="CC173" s="195">
        <v>-4644.177059116657</v>
      </c>
      <c r="CD173" s="195">
        <v>3246773.742234783</v>
      </c>
      <c r="CE173" s="195">
        <v>1472391.023050052</v>
      </c>
      <c r="CF173" s="195">
        <v>0</v>
      </c>
      <c r="CG173" s="229">
        <v>1445339.6169445775</v>
      </c>
      <c r="CH173" s="195">
        <v>-327684</v>
      </c>
      <c r="CI173" s="195">
        <v>94895.605392</v>
      </c>
      <c r="CJ173" s="195">
        <v>13427781.657565013</v>
      </c>
      <c r="CL173" s="195">
        <v>10620</v>
      </c>
    </row>
    <row r="174" spans="1:90" ht="9.75">
      <c r="A174" s="195">
        <v>578</v>
      </c>
      <c r="B174" s="195" t="s">
        <v>178</v>
      </c>
      <c r="C174" s="195">
        <v>3491</v>
      </c>
      <c r="D174" s="195">
        <v>12671386.04</v>
      </c>
      <c r="E174" s="195">
        <v>6956939.417890949</v>
      </c>
      <c r="F174" s="195">
        <v>1237945.0154488971</v>
      </c>
      <c r="G174" s="195">
        <v>20866270.47333985</v>
      </c>
      <c r="H174" s="195">
        <v>3599.08</v>
      </c>
      <c r="I174" s="195">
        <v>12564388.28</v>
      </c>
      <c r="J174" s="195">
        <v>8301882.193339849</v>
      </c>
      <c r="K174" s="195">
        <v>164171.1947102872</v>
      </c>
      <c r="L174" s="195">
        <v>1234061.3407767378</v>
      </c>
      <c r="M174" s="195">
        <v>0</v>
      </c>
      <c r="N174" s="195">
        <v>9700114.728826873</v>
      </c>
      <c r="O174" s="195">
        <v>3208623.4720472726</v>
      </c>
      <c r="P174" s="195">
        <v>12908738.200874146</v>
      </c>
      <c r="Q174" s="195">
        <v>152</v>
      </c>
      <c r="R174" s="195">
        <v>43</v>
      </c>
      <c r="S174" s="195">
        <v>199</v>
      </c>
      <c r="T174" s="195">
        <v>106</v>
      </c>
      <c r="U174" s="195">
        <v>130</v>
      </c>
      <c r="V174" s="195">
        <v>1837</v>
      </c>
      <c r="W174" s="195">
        <v>557</v>
      </c>
      <c r="X174" s="195">
        <v>320</v>
      </c>
      <c r="Y174" s="195">
        <v>147</v>
      </c>
      <c r="Z174" s="195">
        <v>2</v>
      </c>
      <c r="AA174" s="195">
        <v>0</v>
      </c>
      <c r="AB174" s="195">
        <v>3426</v>
      </c>
      <c r="AC174" s="195">
        <v>63</v>
      </c>
      <c r="AD174" s="195">
        <v>1024</v>
      </c>
      <c r="AE174" s="195">
        <v>1.7260888624462372</v>
      </c>
      <c r="AF174" s="195">
        <v>6956939.417890949</v>
      </c>
      <c r="AG174" s="195">
        <v>6287569.16544164</v>
      </c>
      <c r="AH174" s="195">
        <v>1674643.9172052653</v>
      </c>
      <c r="AI174" s="195">
        <v>428118.7487909983</v>
      </c>
      <c r="AJ174" s="195">
        <v>225</v>
      </c>
      <c r="AK174" s="195">
        <v>1400</v>
      </c>
      <c r="AL174" s="195">
        <v>1.2104115245422467</v>
      </c>
      <c r="AM174" s="195">
        <v>63</v>
      </c>
      <c r="AN174" s="195">
        <v>0.018046405041535377</v>
      </c>
      <c r="AO174" s="195">
        <v>0.01407815107328141</v>
      </c>
      <c r="AP174" s="195">
        <v>0</v>
      </c>
      <c r="AQ174" s="195">
        <v>2</v>
      </c>
      <c r="AR174" s="195">
        <v>0</v>
      </c>
      <c r="AS174" s="195">
        <v>0</v>
      </c>
      <c r="AT174" s="195">
        <v>0</v>
      </c>
      <c r="AU174" s="195">
        <v>918.43</v>
      </c>
      <c r="AV174" s="195">
        <v>3.801051794910881</v>
      </c>
      <c r="AW174" s="195">
        <v>4.763048054031577</v>
      </c>
      <c r="AX174" s="195">
        <v>132</v>
      </c>
      <c r="AY174" s="195">
        <v>900</v>
      </c>
      <c r="AZ174" s="195">
        <v>0.14666666666666667</v>
      </c>
      <c r="BA174" s="195">
        <v>0.08187221564315118</v>
      </c>
      <c r="BB174" s="195">
        <v>0.094216</v>
      </c>
      <c r="BC174" s="195">
        <v>924</v>
      </c>
      <c r="BD174" s="195">
        <v>1088</v>
      </c>
      <c r="BE174" s="195">
        <v>0.8492647058823529</v>
      </c>
      <c r="BF174" s="195">
        <v>0.4347283650302226</v>
      </c>
      <c r="BG174" s="195">
        <v>0</v>
      </c>
      <c r="BH174" s="195">
        <v>0</v>
      </c>
      <c r="BI174" s="195">
        <v>0</v>
      </c>
      <c r="BJ174" s="195">
        <v>-837.8399999999999</v>
      </c>
      <c r="BK174" s="195">
        <v>-14313.099999999999</v>
      </c>
      <c r="BL174" s="195">
        <v>-977.4800000000001</v>
      </c>
      <c r="BM174" s="195">
        <v>-4992.13</v>
      </c>
      <c r="BN174" s="195">
        <v>-139.64000000000001</v>
      </c>
      <c r="BO174" s="195">
        <v>118187</v>
      </c>
      <c r="BP174" s="195">
        <v>-96450.43270409787</v>
      </c>
      <c r="BQ174" s="195">
        <v>-298375.77</v>
      </c>
      <c r="BR174" s="195">
        <v>99190.47213805467</v>
      </c>
      <c r="BS174" s="195">
        <v>359413</v>
      </c>
      <c r="BT174" s="195">
        <v>117091</v>
      </c>
      <c r="BU174" s="195">
        <v>292961.8091873133</v>
      </c>
      <c r="BV174" s="195">
        <v>17070.764551890865</v>
      </c>
      <c r="BW174" s="195">
        <v>64056.44933309336</v>
      </c>
      <c r="BX174" s="195">
        <v>149275.4613426207</v>
      </c>
      <c r="BY174" s="195">
        <v>171825.56490100868</v>
      </c>
      <c r="BZ174" s="195">
        <v>290627.2859584415</v>
      </c>
      <c r="CA174" s="195">
        <v>81329.21402320254</v>
      </c>
      <c r="CB174" s="195">
        <v>314.19</v>
      </c>
      <c r="CC174" s="195">
        <v>-12189.717954790236</v>
      </c>
      <c r="CD174" s="195">
        <v>1749152.4934808356</v>
      </c>
      <c r="CE174" s="195">
        <v>1234061.3407767378</v>
      </c>
      <c r="CF174" s="195">
        <v>0</v>
      </c>
      <c r="CG174" s="229">
        <v>3208623.4720472726</v>
      </c>
      <c r="CH174" s="195">
        <v>69823</v>
      </c>
      <c r="CI174" s="195">
        <v>9259.950239999991</v>
      </c>
      <c r="CJ174" s="195">
        <v>12978561.200874146</v>
      </c>
      <c r="CL174" s="195">
        <v>3488</v>
      </c>
    </row>
    <row r="175" spans="1:90" ht="9.75">
      <c r="A175" s="195">
        <v>445</v>
      </c>
      <c r="B175" s="195" t="s">
        <v>304</v>
      </c>
      <c r="C175" s="195">
        <v>15398</v>
      </c>
      <c r="D175" s="195">
        <v>55778449.66</v>
      </c>
      <c r="E175" s="195">
        <v>14181055.39061968</v>
      </c>
      <c r="F175" s="195">
        <v>10839541.164879678</v>
      </c>
      <c r="G175" s="195">
        <v>80799046.21549936</v>
      </c>
      <c r="H175" s="195">
        <v>3599.08</v>
      </c>
      <c r="I175" s="195">
        <v>55418633.839999996</v>
      </c>
      <c r="J175" s="195">
        <v>25380412.37549936</v>
      </c>
      <c r="K175" s="195">
        <v>372766.1894787787</v>
      </c>
      <c r="L175" s="195">
        <v>2850198.68496838</v>
      </c>
      <c r="M175" s="195">
        <v>0</v>
      </c>
      <c r="N175" s="195">
        <v>28603377.249946516</v>
      </c>
      <c r="O175" s="195">
        <v>733307.1106592388</v>
      </c>
      <c r="P175" s="195">
        <v>29336684.360605754</v>
      </c>
      <c r="Q175" s="195">
        <v>884</v>
      </c>
      <c r="R175" s="195">
        <v>178</v>
      </c>
      <c r="S175" s="195">
        <v>1036</v>
      </c>
      <c r="T175" s="195">
        <v>550</v>
      </c>
      <c r="U175" s="195">
        <v>581</v>
      </c>
      <c r="V175" s="195">
        <v>8222</v>
      </c>
      <c r="W175" s="195">
        <v>2257</v>
      </c>
      <c r="X175" s="195">
        <v>1164</v>
      </c>
      <c r="Y175" s="195">
        <v>526</v>
      </c>
      <c r="Z175" s="195">
        <v>8566</v>
      </c>
      <c r="AA175" s="195">
        <v>0</v>
      </c>
      <c r="AB175" s="195">
        <v>6420</v>
      </c>
      <c r="AC175" s="195">
        <v>412</v>
      </c>
      <c r="AD175" s="195">
        <v>3947</v>
      </c>
      <c r="AE175" s="195">
        <v>0.7976989413771262</v>
      </c>
      <c r="AF175" s="195">
        <v>14181055.39061968</v>
      </c>
      <c r="AG175" s="195">
        <v>3552168.485768252</v>
      </c>
      <c r="AH175" s="195">
        <v>718243.6324259824</v>
      </c>
      <c r="AI175" s="195">
        <v>338927.34279287374</v>
      </c>
      <c r="AJ175" s="195">
        <v>525</v>
      </c>
      <c r="AK175" s="195">
        <v>7108</v>
      </c>
      <c r="AL175" s="195">
        <v>0.5562761649087421</v>
      </c>
      <c r="AM175" s="195">
        <v>412</v>
      </c>
      <c r="AN175" s="195">
        <v>0.02675672165216262</v>
      </c>
      <c r="AO175" s="195">
        <v>0.02278846768390865</v>
      </c>
      <c r="AP175" s="195">
        <v>3</v>
      </c>
      <c r="AQ175" s="195">
        <v>8566</v>
      </c>
      <c r="AR175" s="195">
        <v>0</v>
      </c>
      <c r="AS175" s="195">
        <v>1</v>
      </c>
      <c r="AT175" s="195">
        <v>0</v>
      </c>
      <c r="AU175" s="195">
        <v>882.84</v>
      </c>
      <c r="AV175" s="195">
        <v>17.441438992342892</v>
      </c>
      <c r="AW175" s="195">
        <v>1.0380217115670185</v>
      </c>
      <c r="AX175" s="195">
        <v>614</v>
      </c>
      <c r="AY175" s="195">
        <v>4714</v>
      </c>
      <c r="AZ175" s="195">
        <v>0.1302503182011031</v>
      </c>
      <c r="BA175" s="195">
        <v>0.06545586717758763</v>
      </c>
      <c r="BB175" s="195">
        <v>0</v>
      </c>
      <c r="BC175" s="195">
        <v>5128</v>
      </c>
      <c r="BD175" s="195">
        <v>6425</v>
      </c>
      <c r="BE175" s="195">
        <v>0.7981322957198443</v>
      </c>
      <c r="BF175" s="195">
        <v>0.38359595486771403</v>
      </c>
      <c r="BG175" s="195">
        <v>0</v>
      </c>
      <c r="BH175" s="195">
        <v>0</v>
      </c>
      <c r="BI175" s="195">
        <v>0</v>
      </c>
      <c r="BJ175" s="195">
        <v>-3695.52</v>
      </c>
      <c r="BK175" s="195">
        <v>-63131.799999999996</v>
      </c>
      <c r="BL175" s="195">
        <v>-4311.4400000000005</v>
      </c>
      <c r="BM175" s="195">
        <v>-22019.14</v>
      </c>
      <c r="BN175" s="195">
        <v>-615.92</v>
      </c>
      <c r="BO175" s="195">
        <v>85094</v>
      </c>
      <c r="BP175" s="195">
        <v>-422316.9803940843</v>
      </c>
      <c r="BQ175" s="195">
        <v>-1316067.06</v>
      </c>
      <c r="BR175" s="195">
        <v>391772.4688114561</v>
      </c>
      <c r="BS175" s="195">
        <v>1173170</v>
      </c>
      <c r="BT175" s="195">
        <v>399015</v>
      </c>
      <c r="BU175" s="195">
        <v>745570.3645870736</v>
      </c>
      <c r="BV175" s="195">
        <v>19521.031900683436</v>
      </c>
      <c r="BW175" s="195">
        <v>49051.652122313404</v>
      </c>
      <c r="BX175" s="195">
        <v>382602.86645309394</v>
      </c>
      <c r="BY175" s="195">
        <v>457327.302254667</v>
      </c>
      <c r="BZ175" s="195">
        <v>1129748.553591236</v>
      </c>
      <c r="CA175" s="195">
        <v>338308.8942937113</v>
      </c>
      <c r="CB175" s="195">
        <v>1385.82</v>
      </c>
      <c r="CC175" s="195">
        <v>-53524.12865177099</v>
      </c>
      <c r="CD175" s="195">
        <v>5119043.825362464</v>
      </c>
      <c r="CE175" s="195">
        <v>2850198.68496838</v>
      </c>
      <c r="CF175" s="195">
        <v>0</v>
      </c>
      <c r="CG175" s="229">
        <v>733307.1106592388</v>
      </c>
      <c r="CH175" s="195">
        <v>-614128</v>
      </c>
      <c r="CI175" s="195">
        <v>-23950.84175999998</v>
      </c>
      <c r="CJ175" s="195">
        <v>28722556.360605754</v>
      </c>
      <c r="CL175" s="195">
        <v>15457</v>
      </c>
    </row>
    <row r="176" spans="1:90" ht="9.75">
      <c r="A176" s="195">
        <v>580</v>
      </c>
      <c r="B176" s="195" t="s">
        <v>179</v>
      </c>
      <c r="C176" s="195">
        <v>5126</v>
      </c>
      <c r="D176" s="195">
        <v>18812501.46</v>
      </c>
      <c r="E176" s="195">
        <v>8522421.537010508</v>
      </c>
      <c r="F176" s="195">
        <v>1302914.3019711622</v>
      </c>
      <c r="G176" s="195">
        <v>28637837.29898167</v>
      </c>
      <c r="H176" s="195">
        <v>3599.08</v>
      </c>
      <c r="I176" s="195">
        <v>18448884.08</v>
      </c>
      <c r="J176" s="195">
        <v>10188953.218981672</v>
      </c>
      <c r="K176" s="195">
        <v>775960.7329725899</v>
      </c>
      <c r="L176" s="195">
        <v>2134673.951187373</v>
      </c>
      <c r="M176" s="195">
        <v>253659.70360706004</v>
      </c>
      <c r="N176" s="195">
        <v>13353247.606748696</v>
      </c>
      <c r="O176" s="195">
        <v>3781269.3829538445</v>
      </c>
      <c r="P176" s="195">
        <v>17134516.98970254</v>
      </c>
      <c r="Q176" s="195">
        <v>211</v>
      </c>
      <c r="R176" s="195">
        <v>38</v>
      </c>
      <c r="S176" s="195">
        <v>202</v>
      </c>
      <c r="T176" s="195">
        <v>111</v>
      </c>
      <c r="U176" s="195">
        <v>125</v>
      </c>
      <c r="V176" s="195">
        <v>2572</v>
      </c>
      <c r="W176" s="195">
        <v>977</v>
      </c>
      <c r="X176" s="195">
        <v>624</v>
      </c>
      <c r="Y176" s="195">
        <v>266</v>
      </c>
      <c r="Z176" s="195">
        <v>9</v>
      </c>
      <c r="AA176" s="195">
        <v>0</v>
      </c>
      <c r="AB176" s="195">
        <v>5017</v>
      </c>
      <c r="AC176" s="195">
        <v>100</v>
      </c>
      <c r="AD176" s="195">
        <v>1867</v>
      </c>
      <c r="AE176" s="195">
        <v>1.4400553577432238</v>
      </c>
      <c r="AF176" s="195">
        <v>8522421.537010508</v>
      </c>
      <c r="AG176" s="195">
        <v>12807207.30341717</v>
      </c>
      <c r="AH176" s="195">
        <v>2555910.325445898</v>
      </c>
      <c r="AI176" s="195">
        <v>1471658.1989690566</v>
      </c>
      <c r="AJ176" s="195">
        <v>299</v>
      </c>
      <c r="AK176" s="195">
        <v>2150</v>
      </c>
      <c r="AL176" s="195">
        <v>1.047396928523792</v>
      </c>
      <c r="AM176" s="195">
        <v>100</v>
      </c>
      <c r="AN176" s="195">
        <v>0.019508388607101055</v>
      </c>
      <c r="AO176" s="195">
        <v>0.015540134638847087</v>
      </c>
      <c r="AP176" s="195">
        <v>0</v>
      </c>
      <c r="AQ176" s="195">
        <v>9</v>
      </c>
      <c r="AR176" s="195">
        <v>0</v>
      </c>
      <c r="AS176" s="195">
        <v>3</v>
      </c>
      <c r="AT176" s="195">
        <v>224</v>
      </c>
      <c r="AU176" s="195">
        <v>592.27</v>
      </c>
      <c r="AV176" s="195">
        <v>8.654836476606953</v>
      </c>
      <c r="AW176" s="195">
        <v>2.0918468423936343</v>
      </c>
      <c r="AX176" s="195">
        <v>198</v>
      </c>
      <c r="AY176" s="195">
        <v>1272</v>
      </c>
      <c r="AZ176" s="195">
        <v>0.15566037735849056</v>
      </c>
      <c r="BA176" s="195">
        <v>0.09086592633497508</v>
      </c>
      <c r="BB176" s="195">
        <v>0.599749</v>
      </c>
      <c r="BC176" s="195">
        <v>1459</v>
      </c>
      <c r="BD176" s="195">
        <v>1743</v>
      </c>
      <c r="BE176" s="195">
        <v>0.8370625358577166</v>
      </c>
      <c r="BF176" s="195">
        <v>0.4225261950055863</v>
      </c>
      <c r="BG176" s="195">
        <v>0</v>
      </c>
      <c r="BH176" s="195">
        <v>0</v>
      </c>
      <c r="BI176" s="195">
        <v>0</v>
      </c>
      <c r="BJ176" s="195">
        <v>-1230.24</v>
      </c>
      <c r="BK176" s="195">
        <v>-21016.6</v>
      </c>
      <c r="BL176" s="195">
        <v>-1435.2800000000002</v>
      </c>
      <c r="BM176" s="195">
        <v>-7330.179999999999</v>
      </c>
      <c r="BN176" s="195">
        <v>-205.04</v>
      </c>
      <c r="BO176" s="195">
        <v>404678</v>
      </c>
      <c r="BP176" s="195">
        <v>-143511.98362514973</v>
      </c>
      <c r="BQ176" s="195">
        <v>-438119.22</v>
      </c>
      <c r="BR176" s="195">
        <v>111271.02164894715</v>
      </c>
      <c r="BS176" s="195">
        <v>548728</v>
      </c>
      <c r="BT176" s="195">
        <v>164426</v>
      </c>
      <c r="BU176" s="195">
        <v>449529.5316733578</v>
      </c>
      <c r="BV176" s="195">
        <v>24829.50885809744</v>
      </c>
      <c r="BW176" s="195">
        <v>64431.62000573984</v>
      </c>
      <c r="BX176" s="195">
        <v>213722.76312997163</v>
      </c>
      <c r="BY176" s="195">
        <v>280306.998898026</v>
      </c>
      <c r="BZ176" s="195">
        <v>469469.18040496006</v>
      </c>
      <c r="CA176" s="195">
        <v>137511.71819732754</v>
      </c>
      <c r="CB176" s="195">
        <v>461.34</v>
      </c>
      <c r="CC176" s="195">
        <v>23530.1719960954</v>
      </c>
      <c r="CD176" s="195">
        <v>2892895.854812523</v>
      </c>
      <c r="CE176" s="195">
        <v>2134673.951187373</v>
      </c>
      <c r="CF176" s="195">
        <v>253659.70360706004</v>
      </c>
      <c r="CG176" s="229">
        <v>3781269.3829538445</v>
      </c>
      <c r="CH176" s="195">
        <v>-440406</v>
      </c>
      <c r="CI176" s="195">
        <v>14326.224000000002</v>
      </c>
      <c r="CJ176" s="195">
        <v>16694110.989702541</v>
      </c>
      <c r="CL176" s="195">
        <v>5235</v>
      </c>
    </row>
    <row r="177" spans="1:90" ht="9.75">
      <c r="A177" s="195">
        <v>581</v>
      </c>
      <c r="B177" s="195" t="s">
        <v>180</v>
      </c>
      <c r="C177" s="195">
        <v>6692</v>
      </c>
      <c r="D177" s="195">
        <v>24244882.07</v>
      </c>
      <c r="E177" s="195">
        <v>10018897.530014146</v>
      </c>
      <c r="F177" s="195">
        <v>1649481.8443033067</v>
      </c>
      <c r="G177" s="195">
        <v>35913261.44431746</v>
      </c>
      <c r="H177" s="195">
        <v>3599.08</v>
      </c>
      <c r="I177" s="195">
        <v>24085043.36</v>
      </c>
      <c r="J177" s="195">
        <v>11828218.08431746</v>
      </c>
      <c r="K177" s="195">
        <v>641170.7723384624</v>
      </c>
      <c r="L177" s="195">
        <v>1708659.216539803</v>
      </c>
      <c r="M177" s="195">
        <v>0</v>
      </c>
      <c r="N177" s="195">
        <v>14178048.073195726</v>
      </c>
      <c r="O177" s="195">
        <v>4678537.90673143</v>
      </c>
      <c r="P177" s="195">
        <v>18856585.979927156</v>
      </c>
      <c r="Q177" s="195">
        <v>343</v>
      </c>
      <c r="R177" s="195">
        <v>67</v>
      </c>
      <c r="S177" s="195">
        <v>436</v>
      </c>
      <c r="T177" s="195">
        <v>201</v>
      </c>
      <c r="U177" s="195">
        <v>215</v>
      </c>
      <c r="V177" s="195">
        <v>3455</v>
      </c>
      <c r="W177" s="195">
        <v>1108</v>
      </c>
      <c r="X177" s="195">
        <v>617</v>
      </c>
      <c r="Y177" s="195">
        <v>250</v>
      </c>
      <c r="Z177" s="195">
        <v>8</v>
      </c>
      <c r="AA177" s="195">
        <v>0</v>
      </c>
      <c r="AB177" s="195">
        <v>6559</v>
      </c>
      <c r="AC177" s="195">
        <v>125</v>
      </c>
      <c r="AD177" s="195">
        <v>1975</v>
      </c>
      <c r="AE177" s="195">
        <v>1.29675753483296</v>
      </c>
      <c r="AF177" s="195">
        <v>10018897.530014146</v>
      </c>
      <c r="AG177" s="195">
        <v>8045465.200840015</v>
      </c>
      <c r="AH177" s="195">
        <v>2093069.0417962016</v>
      </c>
      <c r="AI177" s="195">
        <v>713531.2479849972</v>
      </c>
      <c r="AJ177" s="195">
        <v>388</v>
      </c>
      <c r="AK177" s="195">
        <v>2916</v>
      </c>
      <c r="AL177" s="195">
        <v>1.0021270235198114</v>
      </c>
      <c r="AM177" s="195">
        <v>125</v>
      </c>
      <c r="AN177" s="195">
        <v>0.01867901972504483</v>
      </c>
      <c r="AO177" s="195">
        <v>0.014710765756790863</v>
      </c>
      <c r="AP177" s="195">
        <v>0</v>
      </c>
      <c r="AQ177" s="195">
        <v>8</v>
      </c>
      <c r="AR177" s="195">
        <v>0</v>
      </c>
      <c r="AS177" s="195">
        <v>0</v>
      </c>
      <c r="AT177" s="195">
        <v>0</v>
      </c>
      <c r="AU177" s="195">
        <v>852.07</v>
      </c>
      <c r="AV177" s="195">
        <v>7.8538148274202815</v>
      </c>
      <c r="AW177" s="195">
        <v>2.3051972516355166</v>
      </c>
      <c r="AX177" s="195">
        <v>282</v>
      </c>
      <c r="AY177" s="195">
        <v>1760</v>
      </c>
      <c r="AZ177" s="195">
        <v>0.16022727272727272</v>
      </c>
      <c r="BA177" s="195">
        <v>0.09543282170375723</v>
      </c>
      <c r="BB177" s="195">
        <v>0.290266</v>
      </c>
      <c r="BC177" s="195">
        <v>2308</v>
      </c>
      <c r="BD177" s="195">
        <v>2364</v>
      </c>
      <c r="BE177" s="195">
        <v>0.9763113367174281</v>
      </c>
      <c r="BF177" s="195">
        <v>0.5617749958652978</v>
      </c>
      <c r="BG177" s="195">
        <v>0</v>
      </c>
      <c r="BH177" s="195">
        <v>0</v>
      </c>
      <c r="BI177" s="195">
        <v>0</v>
      </c>
      <c r="BJ177" s="195">
        <v>-1606.08</v>
      </c>
      <c r="BK177" s="195">
        <v>-27437.199999999997</v>
      </c>
      <c r="BL177" s="195">
        <v>-1873.7600000000002</v>
      </c>
      <c r="BM177" s="195">
        <v>-9569.56</v>
      </c>
      <c r="BN177" s="195">
        <v>-267.68</v>
      </c>
      <c r="BO177" s="195">
        <v>77466</v>
      </c>
      <c r="BP177" s="195">
        <v>-220058.32674891458</v>
      </c>
      <c r="BQ177" s="195">
        <v>-571965.24</v>
      </c>
      <c r="BR177" s="195">
        <v>-46909.599780224264</v>
      </c>
      <c r="BS177" s="195">
        <v>631294</v>
      </c>
      <c r="BT177" s="195">
        <v>193783</v>
      </c>
      <c r="BU177" s="195">
        <v>483072.9142818386</v>
      </c>
      <c r="BV177" s="195">
        <v>24805.22083597808</v>
      </c>
      <c r="BW177" s="195">
        <v>35617.50781714254</v>
      </c>
      <c r="BX177" s="195">
        <v>244726.99378497124</v>
      </c>
      <c r="BY177" s="195">
        <v>364807.035582009</v>
      </c>
      <c r="BZ177" s="195">
        <v>582032.8616976138</v>
      </c>
      <c r="CA177" s="195">
        <v>169726.33743962029</v>
      </c>
      <c r="CB177" s="195">
        <v>602.28</v>
      </c>
      <c r="CC177" s="195">
        <v>-29802.368370231685</v>
      </c>
      <c r="CD177" s="195">
        <v>2731222.1832887176</v>
      </c>
      <c r="CE177" s="195">
        <v>1708659.216539803</v>
      </c>
      <c r="CF177" s="195">
        <v>0</v>
      </c>
      <c r="CG177" s="229">
        <v>4678537.90673143</v>
      </c>
      <c r="CH177" s="195">
        <v>-594334</v>
      </c>
      <c r="CI177" s="195">
        <v>56692.775520000025</v>
      </c>
      <c r="CJ177" s="195">
        <v>18262251.979927156</v>
      </c>
      <c r="CL177" s="195">
        <v>6766</v>
      </c>
    </row>
    <row r="178" spans="1:90" ht="9.75">
      <c r="A178" s="195">
        <v>599</v>
      </c>
      <c r="B178" s="195" t="s">
        <v>181</v>
      </c>
      <c r="C178" s="195">
        <v>11067</v>
      </c>
      <c r="D178" s="195">
        <v>43106776.68</v>
      </c>
      <c r="E178" s="195">
        <v>8779761.003176542</v>
      </c>
      <c r="F178" s="195">
        <v>4289183.052471155</v>
      </c>
      <c r="G178" s="195">
        <v>56175720.73564769</v>
      </c>
      <c r="H178" s="195">
        <v>3599.08</v>
      </c>
      <c r="I178" s="195">
        <v>39831018.36</v>
      </c>
      <c r="J178" s="195">
        <v>16344702.375647694</v>
      </c>
      <c r="K178" s="195">
        <v>285169.5731653378</v>
      </c>
      <c r="L178" s="195">
        <v>2811303.322728017</v>
      </c>
      <c r="M178" s="195">
        <v>0</v>
      </c>
      <c r="N178" s="195">
        <v>19441175.271541048</v>
      </c>
      <c r="O178" s="195">
        <v>6954542.774770733</v>
      </c>
      <c r="P178" s="195">
        <v>26395718.04631178</v>
      </c>
      <c r="Q178" s="195">
        <v>985</v>
      </c>
      <c r="R178" s="195">
        <v>194</v>
      </c>
      <c r="S178" s="195">
        <v>1092</v>
      </c>
      <c r="T178" s="195">
        <v>508</v>
      </c>
      <c r="U178" s="195">
        <v>494</v>
      </c>
      <c r="V178" s="195">
        <v>5867</v>
      </c>
      <c r="W178" s="195">
        <v>1106</v>
      </c>
      <c r="X178" s="195">
        <v>551</v>
      </c>
      <c r="Y178" s="195">
        <v>270</v>
      </c>
      <c r="Z178" s="195">
        <v>9888</v>
      </c>
      <c r="AA178" s="195">
        <v>0</v>
      </c>
      <c r="AB178" s="195">
        <v>931</v>
      </c>
      <c r="AC178" s="195">
        <v>248</v>
      </c>
      <c r="AD178" s="195">
        <v>1927</v>
      </c>
      <c r="AE178" s="195">
        <v>0.6871436883022854</v>
      </c>
      <c r="AF178" s="195">
        <v>8779761.003176542</v>
      </c>
      <c r="AG178" s="195">
        <v>11115191.896041658</v>
      </c>
      <c r="AH178" s="195">
        <v>3921490.2301692218</v>
      </c>
      <c r="AI178" s="195">
        <v>1025701.1689784334</v>
      </c>
      <c r="AJ178" s="195">
        <v>218</v>
      </c>
      <c r="AK178" s="195">
        <v>5269</v>
      </c>
      <c r="AL178" s="195">
        <v>0.3116067542146253</v>
      </c>
      <c r="AM178" s="195">
        <v>248</v>
      </c>
      <c r="AN178" s="195">
        <v>0.022408963585434174</v>
      </c>
      <c r="AO178" s="195">
        <v>0.018440709617180206</v>
      </c>
      <c r="AP178" s="195">
        <v>3</v>
      </c>
      <c r="AQ178" s="195">
        <v>9888</v>
      </c>
      <c r="AR178" s="195">
        <v>0</v>
      </c>
      <c r="AS178" s="195">
        <v>0</v>
      </c>
      <c r="AT178" s="195">
        <v>0</v>
      </c>
      <c r="AU178" s="195">
        <v>794.26</v>
      </c>
      <c r="AV178" s="195">
        <v>13.933724473094452</v>
      </c>
      <c r="AW178" s="195">
        <v>1.2993361817928044</v>
      </c>
      <c r="AX178" s="195">
        <v>390</v>
      </c>
      <c r="AY178" s="195">
        <v>3128</v>
      </c>
      <c r="AZ178" s="195">
        <v>0.12468030690537084</v>
      </c>
      <c r="BA178" s="195">
        <v>0.059885855881855354</v>
      </c>
      <c r="BB178" s="195">
        <v>0</v>
      </c>
      <c r="BC178" s="195">
        <v>4166</v>
      </c>
      <c r="BD178" s="195">
        <v>5063</v>
      </c>
      <c r="BE178" s="195">
        <v>0.8228323128579893</v>
      </c>
      <c r="BF178" s="195">
        <v>0.408295972005859</v>
      </c>
      <c r="BG178" s="195">
        <v>0</v>
      </c>
      <c r="BH178" s="195">
        <v>0</v>
      </c>
      <c r="BI178" s="195">
        <v>0</v>
      </c>
      <c r="BJ178" s="195">
        <v>-2656.08</v>
      </c>
      <c r="BK178" s="195">
        <v>-45374.7</v>
      </c>
      <c r="BL178" s="195">
        <v>-3098.76</v>
      </c>
      <c r="BM178" s="195">
        <v>-15825.81</v>
      </c>
      <c r="BN178" s="195">
        <v>-442.68</v>
      </c>
      <c r="BO178" s="195">
        <v>-119051</v>
      </c>
      <c r="BP178" s="195">
        <v>-90886.99304623084</v>
      </c>
      <c r="BQ178" s="195">
        <v>-945896.49</v>
      </c>
      <c r="BR178" s="195">
        <v>228177.65468864888</v>
      </c>
      <c r="BS178" s="195">
        <v>874829</v>
      </c>
      <c r="BT178" s="195">
        <v>310573</v>
      </c>
      <c r="BU178" s="195">
        <v>740032.4773345407</v>
      </c>
      <c r="BV178" s="195">
        <v>30702.727293643246</v>
      </c>
      <c r="BW178" s="195">
        <v>54599.82824247546</v>
      </c>
      <c r="BX178" s="195">
        <v>334874.17945873406</v>
      </c>
      <c r="BY178" s="195">
        <v>661355.4490996372</v>
      </c>
      <c r="BZ178" s="195">
        <v>938522.8049510869</v>
      </c>
      <c r="CA178" s="195">
        <v>296535.45275230636</v>
      </c>
      <c r="CB178" s="195">
        <v>996.03</v>
      </c>
      <c r="CC178" s="195">
        <v>-122802.64804682478</v>
      </c>
      <c r="CD178" s="195">
        <v>4229344.955774248</v>
      </c>
      <c r="CE178" s="195">
        <v>2811303.322728017</v>
      </c>
      <c r="CF178" s="195">
        <v>0</v>
      </c>
      <c r="CG178" s="229">
        <v>6954542.774770733</v>
      </c>
      <c r="CH178" s="195">
        <v>-565271</v>
      </c>
      <c r="CI178" s="195">
        <v>-493173.74928000005</v>
      </c>
      <c r="CJ178" s="195">
        <v>25830447.04631178</v>
      </c>
      <c r="CL178" s="195">
        <v>11129</v>
      </c>
    </row>
    <row r="179" spans="1:90" ht="9.75">
      <c r="A179" s="195">
        <v>583</v>
      </c>
      <c r="B179" s="195" t="s">
        <v>182</v>
      </c>
      <c r="C179" s="195">
        <v>951</v>
      </c>
      <c r="D179" s="195">
        <v>2890806.94</v>
      </c>
      <c r="E179" s="195">
        <v>1485654.8640218603</v>
      </c>
      <c r="F179" s="195">
        <v>909377.3146950948</v>
      </c>
      <c r="G179" s="195">
        <v>5285839.118716955</v>
      </c>
      <c r="H179" s="195">
        <v>3599.08</v>
      </c>
      <c r="I179" s="195">
        <v>3422725.08</v>
      </c>
      <c r="J179" s="195">
        <v>1863114.038716955</v>
      </c>
      <c r="K179" s="195">
        <v>1045325.2797079058</v>
      </c>
      <c r="L179" s="195">
        <v>695487.0271675944</v>
      </c>
      <c r="M179" s="195">
        <v>0</v>
      </c>
      <c r="N179" s="195">
        <v>3603926.3455924555</v>
      </c>
      <c r="O179" s="195">
        <v>522158.7102325585</v>
      </c>
      <c r="P179" s="195">
        <v>4126085.055825014</v>
      </c>
      <c r="Q179" s="195">
        <v>41</v>
      </c>
      <c r="R179" s="195">
        <v>4</v>
      </c>
      <c r="S179" s="195">
        <v>29</v>
      </c>
      <c r="T179" s="195">
        <v>18</v>
      </c>
      <c r="U179" s="195">
        <v>16</v>
      </c>
      <c r="V179" s="195">
        <v>528</v>
      </c>
      <c r="W179" s="195">
        <v>187</v>
      </c>
      <c r="X179" s="195">
        <v>102</v>
      </c>
      <c r="Y179" s="195">
        <v>26</v>
      </c>
      <c r="Z179" s="195">
        <v>2</v>
      </c>
      <c r="AA179" s="195">
        <v>1</v>
      </c>
      <c r="AB179" s="195">
        <v>943</v>
      </c>
      <c r="AC179" s="195">
        <v>5</v>
      </c>
      <c r="AD179" s="195">
        <v>315</v>
      </c>
      <c r="AE179" s="195">
        <v>1.3531071529408645</v>
      </c>
      <c r="AF179" s="195">
        <v>1485654.8640218603</v>
      </c>
      <c r="AG179" s="195">
        <v>9986895.28271131</v>
      </c>
      <c r="AH179" s="195">
        <v>3278455.9477892118</v>
      </c>
      <c r="AI179" s="195">
        <v>740288.6697844345</v>
      </c>
      <c r="AJ179" s="195">
        <v>95</v>
      </c>
      <c r="AK179" s="195">
        <v>427</v>
      </c>
      <c r="AL179" s="195">
        <v>1.6756152252315253</v>
      </c>
      <c r="AM179" s="195">
        <v>5</v>
      </c>
      <c r="AN179" s="195">
        <v>0.005257623554153523</v>
      </c>
      <c r="AO179" s="195">
        <v>0.0012893695858995548</v>
      </c>
      <c r="AP179" s="195">
        <v>0</v>
      </c>
      <c r="AQ179" s="195">
        <v>2</v>
      </c>
      <c r="AR179" s="195">
        <v>1</v>
      </c>
      <c r="AS179" s="195">
        <v>0</v>
      </c>
      <c r="AT179" s="195">
        <v>0</v>
      </c>
      <c r="AU179" s="195">
        <v>1836.17</v>
      </c>
      <c r="AV179" s="195">
        <v>0.5179259001072886</v>
      </c>
      <c r="AW179" s="195">
        <v>34.95595094061357</v>
      </c>
      <c r="AX179" s="195">
        <v>28</v>
      </c>
      <c r="AY179" s="195">
        <v>234</v>
      </c>
      <c r="AZ179" s="195">
        <v>0.11965811965811966</v>
      </c>
      <c r="BA179" s="195">
        <v>0.05486366863460418</v>
      </c>
      <c r="BB179" s="195">
        <v>1.689066</v>
      </c>
      <c r="BC179" s="195">
        <v>385</v>
      </c>
      <c r="BD179" s="195">
        <v>339</v>
      </c>
      <c r="BE179" s="195">
        <v>1.135693215339233</v>
      </c>
      <c r="BF179" s="195">
        <v>0.7211568744871026</v>
      </c>
      <c r="BG179" s="195">
        <v>0</v>
      </c>
      <c r="BH179" s="195">
        <v>1</v>
      </c>
      <c r="BI179" s="195">
        <v>0</v>
      </c>
      <c r="BJ179" s="195">
        <v>-228.23999999999998</v>
      </c>
      <c r="BK179" s="195">
        <v>-3899.0999999999995</v>
      </c>
      <c r="BL179" s="195">
        <v>-266.28000000000003</v>
      </c>
      <c r="BM179" s="195">
        <v>-1359.9299999999998</v>
      </c>
      <c r="BN179" s="195">
        <v>-38.04</v>
      </c>
      <c r="BO179" s="195">
        <v>86897</v>
      </c>
      <c r="BP179" s="195">
        <v>-42511.83623433129</v>
      </c>
      <c r="BQ179" s="195">
        <v>-81281.97</v>
      </c>
      <c r="BR179" s="195">
        <v>326846.61793812085</v>
      </c>
      <c r="BS179" s="195">
        <v>98737</v>
      </c>
      <c r="BT179" s="195">
        <v>30421</v>
      </c>
      <c r="BU179" s="195">
        <v>86707.59390611005</v>
      </c>
      <c r="BV179" s="195">
        <v>4883.322780735451</v>
      </c>
      <c r="BW179" s="195">
        <v>12434.331455737256</v>
      </c>
      <c r="BX179" s="195">
        <v>32710.82356139678</v>
      </c>
      <c r="BY179" s="195">
        <v>49945.52380611127</v>
      </c>
      <c r="BZ179" s="195">
        <v>84755.74699200691</v>
      </c>
      <c r="CA179" s="195">
        <v>26259.991914495644</v>
      </c>
      <c r="CB179" s="195">
        <v>85.59</v>
      </c>
      <c r="CC179" s="195">
        <v>11358.24104721152</v>
      </c>
      <c r="CD179" s="195">
        <v>852042.7834019257</v>
      </c>
      <c r="CE179" s="195">
        <v>695487.0271675944</v>
      </c>
      <c r="CF179" s="195">
        <v>0</v>
      </c>
      <c r="CG179" s="229">
        <v>522158.7102325585</v>
      </c>
      <c r="CH179" s="195">
        <v>-165245</v>
      </c>
      <c r="CI179" s="195">
        <v>100283.568</v>
      </c>
      <c r="CJ179" s="195">
        <v>3960840.055825014</v>
      </c>
      <c r="CL179" s="195">
        <v>958</v>
      </c>
    </row>
    <row r="180" spans="1:90" ht="9.75">
      <c r="A180" s="195">
        <v>854</v>
      </c>
      <c r="B180" s="195" t="s">
        <v>183</v>
      </c>
      <c r="C180" s="195">
        <v>3565</v>
      </c>
      <c r="D180" s="195">
        <v>12776505.27</v>
      </c>
      <c r="E180" s="195">
        <v>6399443.672305391</v>
      </c>
      <c r="F180" s="195">
        <v>1818185.8697759763</v>
      </c>
      <c r="G180" s="195">
        <v>20994134.812081367</v>
      </c>
      <c r="H180" s="195">
        <v>3599.08</v>
      </c>
      <c r="I180" s="195">
        <v>12830720.2</v>
      </c>
      <c r="J180" s="195">
        <v>8163414.6120813675</v>
      </c>
      <c r="K180" s="195">
        <v>3833656.2725178744</v>
      </c>
      <c r="L180" s="195">
        <v>812537.7124963951</v>
      </c>
      <c r="M180" s="195">
        <v>0</v>
      </c>
      <c r="N180" s="195">
        <v>12809608.597095637</v>
      </c>
      <c r="O180" s="195">
        <v>2567089.9503091346</v>
      </c>
      <c r="P180" s="195">
        <v>15376698.547404772</v>
      </c>
      <c r="Q180" s="195">
        <v>124</v>
      </c>
      <c r="R180" s="195">
        <v>21</v>
      </c>
      <c r="S180" s="195">
        <v>148</v>
      </c>
      <c r="T180" s="195">
        <v>93</v>
      </c>
      <c r="U180" s="195">
        <v>80</v>
      </c>
      <c r="V180" s="195">
        <v>1807</v>
      </c>
      <c r="W180" s="195">
        <v>682</v>
      </c>
      <c r="X180" s="195">
        <v>445</v>
      </c>
      <c r="Y180" s="195">
        <v>165</v>
      </c>
      <c r="Z180" s="195">
        <v>18</v>
      </c>
      <c r="AA180" s="195">
        <v>3</v>
      </c>
      <c r="AB180" s="195">
        <v>3509</v>
      </c>
      <c r="AC180" s="195">
        <v>35</v>
      </c>
      <c r="AD180" s="195">
        <v>1292</v>
      </c>
      <c r="AE180" s="195">
        <v>1.554810497692161</v>
      </c>
      <c r="AF180" s="195">
        <v>6399443.672305391</v>
      </c>
      <c r="AG180" s="195">
        <v>30471938.023673426</v>
      </c>
      <c r="AH180" s="195">
        <v>6225658.67194393</v>
      </c>
      <c r="AI180" s="195">
        <v>3059265.225735676</v>
      </c>
      <c r="AJ180" s="195">
        <v>240</v>
      </c>
      <c r="AK180" s="195">
        <v>1496</v>
      </c>
      <c r="AL180" s="195">
        <v>1.2082539282418148</v>
      </c>
      <c r="AM180" s="195">
        <v>35</v>
      </c>
      <c r="AN180" s="195">
        <v>0.009817671809256662</v>
      </c>
      <c r="AO180" s="195">
        <v>0.005849417841002694</v>
      </c>
      <c r="AP180" s="195">
        <v>0</v>
      </c>
      <c r="AQ180" s="195">
        <v>18</v>
      </c>
      <c r="AR180" s="195">
        <v>3</v>
      </c>
      <c r="AS180" s="195">
        <v>0</v>
      </c>
      <c r="AT180" s="195">
        <v>0</v>
      </c>
      <c r="AU180" s="195">
        <v>1738.59</v>
      </c>
      <c r="AV180" s="195">
        <v>2.050512196665114</v>
      </c>
      <c r="AW180" s="195">
        <v>8.829302446709764</v>
      </c>
      <c r="AX180" s="195">
        <v>140</v>
      </c>
      <c r="AY180" s="195">
        <v>784</v>
      </c>
      <c r="AZ180" s="195">
        <v>0.17857142857142858</v>
      </c>
      <c r="BA180" s="195">
        <v>0.11377697754791309</v>
      </c>
      <c r="BB180" s="195">
        <v>1.665032</v>
      </c>
      <c r="BC180" s="195">
        <v>1166</v>
      </c>
      <c r="BD180" s="195">
        <v>1171</v>
      </c>
      <c r="BE180" s="195">
        <v>0.9957301451750641</v>
      </c>
      <c r="BF180" s="195">
        <v>0.5811938043229338</v>
      </c>
      <c r="BG180" s="195">
        <v>0</v>
      </c>
      <c r="BH180" s="195">
        <v>3</v>
      </c>
      <c r="BI180" s="195">
        <v>0</v>
      </c>
      <c r="BJ180" s="195">
        <v>-855.6</v>
      </c>
      <c r="BK180" s="195">
        <v>-14616.499999999998</v>
      </c>
      <c r="BL180" s="195">
        <v>-998.2</v>
      </c>
      <c r="BM180" s="195">
        <v>-5097.95</v>
      </c>
      <c r="BN180" s="195">
        <v>-142.6</v>
      </c>
      <c r="BO180" s="195">
        <v>-10827</v>
      </c>
      <c r="BP180" s="195">
        <v>-96158.52625461196</v>
      </c>
      <c r="BQ180" s="195">
        <v>-304700.55</v>
      </c>
      <c r="BR180" s="195">
        <v>-196013.11219165102</v>
      </c>
      <c r="BS180" s="195">
        <v>360045</v>
      </c>
      <c r="BT180" s="195">
        <v>112878</v>
      </c>
      <c r="BU180" s="195">
        <v>279775.4705817744</v>
      </c>
      <c r="BV180" s="195">
        <v>17209.577726508884</v>
      </c>
      <c r="BW180" s="195">
        <v>62791.6321954701</v>
      </c>
      <c r="BX180" s="195">
        <v>135895.88612350414</v>
      </c>
      <c r="BY180" s="195">
        <v>186088.03826940406</v>
      </c>
      <c r="BZ180" s="195">
        <v>316311.9860555602</v>
      </c>
      <c r="CA180" s="195">
        <v>91667.29733957456</v>
      </c>
      <c r="CB180" s="195">
        <v>320.84999999999997</v>
      </c>
      <c r="CC180" s="195">
        <v>-19932.58734913855</v>
      </c>
      <c r="CD180" s="195">
        <v>1336211.038751007</v>
      </c>
      <c r="CE180" s="195">
        <v>812537.7124963951</v>
      </c>
      <c r="CF180" s="195">
        <v>0</v>
      </c>
      <c r="CG180" s="229">
        <v>2567089.9503091346</v>
      </c>
      <c r="CH180" s="195">
        <v>-265991</v>
      </c>
      <c r="CI180" s="195">
        <v>-64402.8888</v>
      </c>
      <c r="CJ180" s="195">
        <v>15110707.547404772</v>
      </c>
      <c r="CL180" s="195">
        <v>3623</v>
      </c>
    </row>
    <row r="181" spans="1:90" ht="9.75">
      <c r="A181" s="195">
        <v>584</v>
      </c>
      <c r="B181" s="195" t="s">
        <v>184</v>
      </c>
      <c r="C181" s="195">
        <v>2907</v>
      </c>
      <c r="D181" s="195">
        <v>12332712.4</v>
      </c>
      <c r="E181" s="195">
        <v>3385935.0197797655</v>
      </c>
      <c r="F181" s="195">
        <v>932252.6635800203</v>
      </c>
      <c r="G181" s="195">
        <v>16650900.083359787</v>
      </c>
      <c r="H181" s="195">
        <v>3599.08</v>
      </c>
      <c r="I181" s="195">
        <v>10462525.56</v>
      </c>
      <c r="J181" s="195">
        <v>6188374.523359787</v>
      </c>
      <c r="K181" s="195">
        <v>704288.6576473133</v>
      </c>
      <c r="L181" s="195">
        <v>850592.098534304</v>
      </c>
      <c r="M181" s="195">
        <v>0</v>
      </c>
      <c r="N181" s="195">
        <v>7743255.279541404</v>
      </c>
      <c r="O181" s="195">
        <v>3459466.786952381</v>
      </c>
      <c r="P181" s="195">
        <v>11202722.066493785</v>
      </c>
      <c r="Q181" s="195">
        <v>300</v>
      </c>
      <c r="R181" s="195">
        <v>46</v>
      </c>
      <c r="S181" s="195">
        <v>328</v>
      </c>
      <c r="T181" s="195">
        <v>139</v>
      </c>
      <c r="U181" s="195">
        <v>133</v>
      </c>
      <c r="V181" s="195">
        <v>1337</v>
      </c>
      <c r="W181" s="195">
        <v>359</v>
      </c>
      <c r="X181" s="195">
        <v>186</v>
      </c>
      <c r="Y181" s="195">
        <v>79</v>
      </c>
      <c r="Z181" s="195">
        <v>13</v>
      </c>
      <c r="AA181" s="195">
        <v>0</v>
      </c>
      <c r="AB181" s="195">
        <v>2874</v>
      </c>
      <c r="AC181" s="195">
        <v>20</v>
      </c>
      <c r="AD181" s="195">
        <v>624</v>
      </c>
      <c r="AE181" s="195">
        <v>1.008854104081842</v>
      </c>
      <c r="AF181" s="195">
        <v>3385935.0197797655</v>
      </c>
      <c r="AG181" s="195">
        <v>12083941.090754958</v>
      </c>
      <c r="AH181" s="195">
        <v>3118904.953311354</v>
      </c>
      <c r="AI181" s="195">
        <v>1239760.5433739328</v>
      </c>
      <c r="AJ181" s="195">
        <v>126</v>
      </c>
      <c r="AK181" s="195">
        <v>1123</v>
      </c>
      <c r="AL181" s="195">
        <v>0.8450246084070536</v>
      </c>
      <c r="AM181" s="195">
        <v>20</v>
      </c>
      <c r="AN181" s="195">
        <v>0.0068799449604403165</v>
      </c>
      <c r="AO181" s="195">
        <v>0.0029116909921863485</v>
      </c>
      <c r="AP181" s="195">
        <v>0</v>
      </c>
      <c r="AQ181" s="195">
        <v>13</v>
      </c>
      <c r="AR181" s="195">
        <v>0</v>
      </c>
      <c r="AS181" s="195">
        <v>0</v>
      </c>
      <c r="AT181" s="195">
        <v>0</v>
      </c>
      <c r="AU181" s="195">
        <v>747.83</v>
      </c>
      <c r="AV181" s="195">
        <v>3.887247101614003</v>
      </c>
      <c r="AW181" s="195">
        <v>4.65743285203207</v>
      </c>
      <c r="AX181" s="195">
        <v>142</v>
      </c>
      <c r="AY181" s="195">
        <v>680</v>
      </c>
      <c r="AZ181" s="195">
        <v>0.2088235294117647</v>
      </c>
      <c r="BA181" s="195">
        <v>0.14402907838824924</v>
      </c>
      <c r="BB181" s="195">
        <v>0.997766</v>
      </c>
      <c r="BC181" s="195">
        <v>907</v>
      </c>
      <c r="BD181" s="195">
        <v>939</v>
      </c>
      <c r="BE181" s="195">
        <v>0.9659211927582535</v>
      </c>
      <c r="BF181" s="195">
        <v>0.5513848519061232</v>
      </c>
      <c r="BG181" s="195">
        <v>0</v>
      </c>
      <c r="BH181" s="195">
        <v>0</v>
      </c>
      <c r="BI181" s="195">
        <v>0</v>
      </c>
      <c r="BJ181" s="195">
        <v>-697.68</v>
      </c>
      <c r="BK181" s="195">
        <v>-11918.699999999999</v>
      </c>
      <c r="BL181" s="195">
        <v>-813.96</v>
      </c>
      <c r="BM181" s="195">
        <v>-4157.01</v>
      </c>
      <c r="BN181" s="195">
        <v>-116.28</v>
      </c>
      <c r="BO181" s="195">
        <v>25831</v>
      </c>
      <c r="BP181" s="195">
        <v>-71362.42698874018</v>
      </c>
      <c r="BQ181" s="195">
        <v>-248461.29</v>
      </c>
      <c r="BR181" s="195">
        <v>40403.31963919662</v>
      </c>
      <c r="BS181" s="195">
        <v>248802</v>
      </c>
      <c r="BT181" s="195">
        <v>81810</v>
      </c>
      <c r="BU181" s="195">
        <v>237809.04534196263</v>
      </c>
      <c r="BV181" s="195">
        <v>12373.570511656304</v>
      </c>
      <c r="BW181" s="195">
        <v>37925.0929076098</v>
      </c>
      <c r="BX181" s="195">
        <v>123013.57808496512</v>
      </c>
      <c r="BY181" s="195">
        <v>153607.53770423934</v>
      </c>
      <c r="BZ181" s="195">
        <v>243407.94374177346</v>
      </c>
      <c r="CA181" s="195">
        <v>65115.4129479533</v>
      </c>
      <c r="CB181" s="195">
        <v>261.63</v>
      </c>
      <c r="CC181" s="195">
        <v>201.8346436877764</v>
      </c>
      <c r="CD181" s="195">
        <v>1270561.965523044</v>
      </c>
      <c r="CE181" s="195">
        <v>850592.098534304</v>
      </c>
      <c r="CF181" s="195">
        <v>0</v>
      </c>
      <c r="CG181" s="229">
        <v>3459466.786952381</v>
      </c>
      <c r="CH181" s="195">
        <v>166732</v>
      </c>
      <c r="CI181" s="195">
        <v>-7814.303999999996</v>
      </c>
      <c r="CJ181" s="195">
        <v>11369454.066493785</v>
      </c>
      <c r="CL181" s="195">
        <v>2931</v>
      </c>
    </row>
    <row r="182" spans="1:90" ht="9.75">
      <c r="A182" s="195">
        <v>588</v>
      </c>
      <c r="B182" s="195" t="s">
        <v>185</v>
      </c>
      <c r="C182" s="195">
        <v>1796</v>
      </c>
      <c r="D182" s="195">
        <v>6796134.16</v>
      </c>
      <c r="E182" s="195">
        <v>2784777.6771182097</v>
      </c>
      <c r="F182" s="195">
        <v>597004.6369175159</v>
      </c>
      <c r="G182" s="195">
        <v>10177916.474035727</v>
      </c>
      <c r="H182" s="195">
        <v>3599.08</v>
      </c>
      <c r="I182" s="195">
        <v>6463947.68</v>
      </c>
      <c r="J182" s="195">
        <v>3713968.794035727</v>
      </c>
      <c r="K182" s="195">
        <v>167090.74428160442</v>
      </c>
      <c r="L182" s="195">
        <v>644669.8649797708</v>
      </c>
      <c r="M182" s="195">
        <v>0</v>
      </c>
      <c r="N182" s="195">
        <v>4525729.403297102</v>
      </c>
      <c r="O182" s="195">
        <v>1664925.4264990478</v>
      </c>
      <c r="P182" s="195">
        <v>6190654.82979615</v>
      </c>
      <c r="Q182" s="195">
        <v>63</v>
      </c>
      <c r="R182" s="195">
        <v>14</v>
      </c>
      <c r="S182" s="195">
        <v>106</v>
      </c>
      <c r="T182" s="195">
        <v>53</v>
      </c>
      <c r="U182" s="195">
        <v>40</v>
      </c>
      <c r="V182" s="195">
        <v>904</v>
      </c>
      <c r="W182" s="195">
        <v>320</v>
      </c>
      <c r="X182" s="195">
        <v>203</v>
      </c>
      <c r="Y182" s="195">
        <v>93</v>
      </c>
      <c r="Z182" s="195">
        <v>2</v>
      </c>
      <c r="AA182" s="195">
        <v>0</v>
      </c>
      <c r="AB182" s="195">
        <v>1744</v>
      </c>
      <c r="AC182" s="195">
        <v>50</v>
      </c>
      <c r="AD182" s="195">
        <v>616</v>
      </c>
      <c r="AE182" s="195">
        <v>1.3430091584034753</v>
      </c>
      <c r="AF182" s="195">
        <v>2784777.6771182097</v>
      </c>
      <c r="AG182" s="195">
        <v>1776728.5118141386</v>
      </c>
      <c r="AH182" s="195">
        <v>450425.8916952936</v>
      </c>
      <c r="AI182" s="195">
        <v>249735.93679474905</v>
      </c>
      <c r="AJ182" s="195">
        <v>94</v>
      </c>
      <c r="AK182" s="195">
        <v>743</v>
      </c>
      <c r="AL182" s="195">
        <v>0.9528347936579014</v>
      </c>
      <c r="AM182" s="195">
        <v>50</v>
      </c>
      <c r="AN182" s="195">
        <v>0.02783964365256125</v>
      </c>
      <c r="AO182" s="195">
        <v>0.02387138968430728</v>
      </c>
      <c r="AP182" s="195">
        <v>0</v>
      </c>
      <c r="AQ182" s="195">
        <v>2</v>
      </c>
      <c r="AR182" s="195">
        <v>0</v>
      </c>
      <c r="AS182" s="195">
        <v>0</v>
      </c>
      <c r="AT182" s="195">
        <v>0</v>
      </c>
      <c r="AU182" s="195">
        <v>374.45</v>
      </c>
      <c r="AV182" s="195">
        <v>4.7963680064094</v>
      </c>
      <c r="AW182" s="195">
        <v>3.774646217894516</v>
      </c>
      <c r="AX182" s="195">
        <v>93</v>
      </c>
      <c r="AY182" s="195">
        <v>469</v>
      </c>
      <c r="AZ182" s="195">
        <v>0.19829424307036247</v>
      </c>
      <c r="BA182" s="195">
        <v>0.13349979204684698</v>
      </c>
      <c r="BB182" s="195">
        <v>0.271666</v>
      </c>
      <c r="BC182" s="195">
        <v>621</v>
      </c>
      <c r="BD182" s="195">
        <v>625</v>
      </c>
      <c r="BE182" s="195">
        <v>0.9936</v>
      </c>
      <c r="BF182" s="195">
        <v>0.5790636591478697</v>
      </c>
      <c r="BG182" s="195">
        <v>0</v>
      </c>
      <c r="BH182" s="195">
        <v>0</v>
      </c>
      <c r="BI182" s="195">
        <v>0</v>
      </c>
      <c r="BJ182" s="195">
        <v>-431.03999999999996</v>
      </c>
      <c r="BK182" s="195">
        <v>-7363.599999999999</v>
      </c>
      <c r="BL182" s="195">
        <v>-502.88000000000005</v>
      </c>
      <c r="BM182" s="195">
        <v>-2568.2799999999997</v>
      </c>
      <c r="BN182" s="195">
        <v>-71.84</v>
      </c>
      <c r="BO182" s="195">
        <v>-43711</v>
      </c>
      <c r="BP182" s="195">
        <v>-35075.87919835487</v>
      </c>
      <c r="BQ182" s="195">
        <v>-153504.12</v>
      </c>
      <c r="BR182" s="195">
        <v>63048.20871804934</v>
      </c>
      <c r="BS182" s="195">
        <v>234115</v>
      </c>
      <c r="BT182" s="195">
        <v>67290</v>
      </c>
      <c r="BU182" s="195">
        <v>168977.94436263852</v>
      </c>
      <c r="BV182" s="195">
        <v>9010.292511181933</v>
      </c>
      <c r="BW182" s="195">
        <v>8334.40104357321</v>
      </c>
      <c r="BX182" s="195">
        <v>76406.0058587274</v>
      </c>
      <c r="BY182" s="195">
        <v>102718.41957583952</v>
      </c>
      <c r="BZ182" s="195">
        <v>162135.96327907612</v>
      </c>
      <c r="CA182" s="195">
        <v>50497.781897483066</v>
      </c>
      <c r="CB182" s="195">
        <v>161.64</v>
      </c>
      <c r="CC182" s="195">
        <v>-3862.5930684434243</v>
      </c>
      <c r="CD182" s="195">
        <v>895122.0641781257</v>
      </c>
      <c r="CE182" s="195">
        <v>644669.8649797708</v>
      </c>
      <c r="CF182" s="195">
        <v>0</v>
      </c>
      <c r="CG182" s="229">
        <v>1664925.4264990478</v>
      </c>
      <c r="CH182" s="195">
        <v>-368105</v>
      </c>
      <c r="CI182" s="195">
        <v>-6121.2047999999995</v>
      </c>
      <c r="CJ182" s="195">
        <v>5822549.82979615</v>
      </c>
      <c r="CL182" s="195">
        <v>1817</v>
      </c>
    </row>
    <row r="183" spans="1:90" ht="9.75">
      <c r="A183" s="195">
        <v>592</v>
      </c>
      <c r="B183" s="195" t="s">
        <v>186</v>
      </c>
      <c r="C183" s="195">
        <v>3981</v>
      </c>
      <c r="D183" s="195">
        <v>14947098.91</v>
      </c>
      <c r="E183" s="195">
        <v>4880472.528038914</v>
      </c>
      <c r="F183" s="195">
        <v>829738.0814449027</v>
      </c>
      <c r="G183" s="195">
        <v>20657309.51948382</v>
      </c>
      <c r="H183" s="195">
        <v>3599.08</v>
      </c>
      <c r="I183" s="195">
        <v>14327937.48</v>
      </c>
      <c r="J183" s="195">
        <v>6329372.039483819</v>
      </c>
      <c r="K183" s="195">
        <v>41161.96352293466</v>
      </c>
      <c r="L183" s="195">
        <v>1042166.9846788875</v>
      </c>
      <c r="M183" s="195">
        <v>0</v>
      </c>
      <c r="N183" s="195">
        <v>7412700.987685641</v>
      </c>
      <c r="O183" s="195">
        <v>2983839.441991529</v>
      </c>
      <c r="P183" s="195">
        <v>10396540.42967717</v>
      </c>
      <c r="Q183" s="195">
        <v>286</v>
      </c>
      <c r="R183" s="195">
        <v>57</v>
      </c>
      <c r="S183" s="195">
        <v>345</v>
      </c>
      <c r="T183" s="195">
        <v>153</v>
      </c>
      <c r="U183" s="195">
        <v>136</v>
      </c>
      <c r="V183" s="195">
        <v>2092</v>
      </c>
      <c r="W183" s="195">
        <v>519</v>
      </c>
      <c r="X183" s="195">
        <v>278</v>
      </c>
      <c r="Y183" s="195">
        <v>115</v>
      </c>
      <c r="Z183" s="195">
        <v>4</v>
      </c>
      <c r="AA183" s="195">
        <v>0</v>
      </c>
      <c r="AB183" s="195">
        <v>3919</v>
      </c>
      <c r="AC183" s="195">
        <v>58</v>
      </c>
      <c r="AD183" s="195">
        <v>912</v>
      </c>
      <c r="AE183" s="195">
        <v>1.0618531813279533</v>
      </c>
      <c r="AF183" s="195">
        <v>4880472.528038914</v>
      </c>
      <c r="AG183" s="195">
        <v>4446215.524032357</v>
      </c>
      <c r="AH183" s="195">
        <v>904436.7749883633</v>
      </c>
      <c r="AI183" s="195">
        <v>445957.02999062324</v>
      </c>
      <c r="AJ183" s="195">
        <v>238</v>
      </c>
      <c r="AK183" s="195">
        <v>1770</v>
      </c>
      <c r="AL183" s="195">
        <v>1.0127033772190246</v>
      </c>
      <c r="AM183" s="195">
        <v>58</v>
      </c>
      <c r="AN183" s="195">
        <v>0.01456920371765888</v>
      </c>
      <c r="AO183" s="195">
        <v>0.010600949749404912</v>
      </c>
      <c r="AP183" s="195">
        <v>0</v>
      </c>
      <c r="AQ183" s="195">
        <v>4</v>
      </c>
      <c r="AR183" s="195">
        <v>0</v>
      </c>
      <c r="AS183" s="195">
        <v>0</v>
      </c>
      <c r="AT183" s="195">
        <v>0</v>
      </c>
      <c r="AU183" s="195">
        <v>456.4</v>
      </c>
      <c r="AV183" s="195">
        <v>8.722611744084137</v>
      </c>
      <c r="AW183" s="195">
        <v>2.0755930547180923</v>
      </c>
      <c r="AX183" s="195">
        <v>129</v>
      </c>
      <c r="AY183" s="195">
        <v>1232</v>
      </c>
      <c r="AZ183" s="195">
        <v>0.10470779220779221</v>
      </c>
      <c r="BA183" s="195">
        <v>0.039913341184276724</v>
      </c>
      <c r="BB183" s="195">
        <v>0</v>
      </c>
      <c r="BC183" s="195">
        <v>845</v>
      </c>
      <c r="BD183" s="195">
        <v>1461</v>
      </c>
      <c r="BE183" s="195">
        <v>0.5783709787816564</v>
      </c>
      <c r="BF183" s="195">
        <v>0.16383463792952613</v>
      </c>
      <c r="BG183" s="195">
        <v>0</v>
      </c>
      <c r="BH183" s="195">
        <v>0</v>
      </c>
      <c r="BI183" s="195">
        <v>0</v>
      </c>
      <c r="BJ183" s="195">
        <v>-955.4399999999999</v>
      </c>
      <c r="BK183" s="195">
        <v>-16322.099999999999</v>
      </c>
      <c r="BL183" s="195">
        <v>-1114.68</v>
      </c>
      <c r="BM183" s="195">
        <v>-5692.83</v>
      </c>
      <c r="BN183" s="195">
        <v>-159.24</v>
      </c>
      <c r="BO183" s="195">
        <v>123623</v>
      </c>
      <c r="BP183" s="195">
        <v>-133811.94337841528</v>
      </c>
      <c r="BQ183" s="195">
        <v>-340256.07</v>
      </c>
      <c r="BR183" s="195">
        <v>36948.840584326535</v>
      </c>
      <c r="BS183" s="195">
        <v>354457</v>
      </c>
      <c r="BT183" s="195">
        <v>106582</v>
      </c>
      <c r="BU183" s="195">
        <v>254905.20955377643</v>
      </c>
      <c r="BV183" s="195">
        <v>8332.65349028518</v>
      </c>
      <c r="BW183" s="195">
        <v>26530.701781500757</v>
      </c>
      <c r="BX183" s="195">
        <v>123476.20413054695</v>
      </c>
      <c r="BY183" s="195">
        <v>207997.30219506685</v>
      </c>
      <c r="BZ183" s="195">
        <v>310773.8657329674</v>
      </c>
      <c r="CA183" s="195">
        <v>88610.83356448845</v>
      </c>
      <c r="CB183" s="195">
        <v>358.28999999999996</v>
      </c>
      <c r="CC183" s="195">
        <v>10784.547024344334</v>
      </c>
      <c r="CD183" s="195">
        <v>1653380.4480573027</v>
      </c>
      <c r="CE183" s="195">
        <v>1042166.9846788875</v>
      </c>
      <c r="CF183" s="195">
        <v>0</v>
      </c>
      <c r="CG183" s="229">
        <v>2983839.441991529</v>
      </c>
      <c r="CH183" s="195">
        <v>-112727</v>
      </c>
      <c r="CI183" s="195">
        <v>125041.88784000001</v>
      </c>
      <c r="CJ183" s="195">
        <v>10283813.42967717</v>
      </c>
      <c r="CL183" s="195">
        <v>4008</v>
      </c>
    </row>
    <row r="184" spans="1:90" ht="9.75">
      <c r="A184" s="195">
        <v>593</v>
      </c>
      <c r="B184" s="195" t="s">
        <v>187</v>
      </c>
      <c r="C184" s="195">
        <v>18475</v>
      </c>
      <c r="D184" s="195">
        <v>64610072</v>
      </c>
      <c r="E184" s="195">
        <v>33927949.120167695</v>
      </c>
      <c r="F184" s="195">
        <v>3927022.98500474</v>
      </c>
      <c r="G184" s="195">
        <v>102465044.10517244</v>
      </c>
      <c r="H184" s="195">
        <v>3599.08</v>
      </c>
      <c r="I184" s="195">
        <v>66493003</v>
      </c>
      <c r="J184" s="195">
        <v>35972041.10517244</v>
      </c>
      <c r="K184" s="195">
        <v>693700.2884075729</v>
      </c>
      <c r="L184" s="195">
        <v>4169890.8040431486</v>
      </c>
      <c r="M184" s="195">
        <v>0</v>
      </c>
      <c r="N184" s="195">
        <v>40835632.19762316</v>
      </c>
      <c r="O184" s="195">
        <v>9788559.897585459</v>
      </c>
      <c r="P184" s="195">
        <v>50624192.09520862</v>
      </c>
      <c r="Q184" s="195">
        <v>848</v>
      </c>
      <c r="R184" s="195">
        <v>131</v>
      </c>
      <c r="S184" s="195">
        <v>966</v>
      </c>
      <c r="T184" s="195">
        <v>506</v>
      </c>
      <c r="U184" s="195">
        <v>603</v>
      </c>
      <c r="V184" s="195">
        <v>10063</v>
      </c>
      <c r="W184" s="195">
        <v>2842</v>
      </c>
      <c r="X184" s="195">
        <v>1786</v>
      </c>
      <c r="Y184" s="195">
        <v>730</v>
      </c>
      <c r="Z184" s="195">
        <v>20</v>
      </c>
      <c r="AA184" s="195">
        <v>0</v>
      </c>
      <c r="AB184" s="195">
        <v>17998</v>
      </c>
      <c r="AC184" s="195">
        <v>457</v>
      </c>
      <c r="AD184" s="195">
        <v>5358</v>
      </c>
      <c r="AE184" s="195">
        <v>1.5906254933944064</v>
      </c>
      <c r="AF184" s="195">
        <v>33927949.120167695</v>
      </c>
      <c r="AG184" s="195">
        <v>3442411.4916398935</v>
      </c>
      <c r="AH184" s="195">
        <v>809377.8925168111</v>
      </c>
      <c r="AI184" s="195">
        <v>312169.92099343624</v>
      </c>
      <c r="AJ184" s="195">
        <v>1009</v>
      </c>
      <c r="AK184" s="195">
        <v>8167</v>
      </c>
      <c r="AL184" s="195">
        <v>0.9304802903654966</v>
      </c>
      <c r="AM184" s="195">
        <v>457</v>
      </c>
      <c r="AN184" s="195">
        <v>0.0247361299052774</v>
      </c>
      <c r="AO184" s="195">
        <v>0.020767875937023433</v>
      </c>
      <c r="AP184" s="195">
        <v>0</v>
      </c>
      <c r="AQ184" s="195">
        <v>20</v>
      </c>
      <c r="AR184" s="195">
        <v>0</v>
      </c>
      <c r="AS184" s="195">
        <v>0</v>
      </c>
      <c r="AT184" s="195">
        <v>0</v>
      </c>
      <c r="AU184" s="195">
        <v>1568.74</v>
      </c>
      <c r="AV184" s="195">
        <v>11.77696750258169</v>
      </c>
      <c r="AW184" s="195">
        <v>1.5372881305017358</v>
      </c>
      <c r="AX184" s="195">
        <v>672</v>
      </c>
      <c r="AY184" s="195">
        <v>4908</v>
      </c>
      <c r="AZ184" s="195">
        <v>0.13691931540342298</v>
      </c>
      <c r="BA184" s="195">
        <v>0.07212486437990749</v>
      </c>
      <c r="BB184" s="195">
        <v>0</v>
      </c>
      <c r="BC184" s="195">
        <v>6802</v>
      </c>
      <c r="BD184" s="195">
        <v>6738</v>
      </c>
      <c r="BE184" s="195">
        <v>1.0094983674680915</v>
      </c>
      <c r="BF184" s="195">
        <v>0.5949620266159612</v>
      </c>
      <c r="BG184" s="195">
        <v>0</v>
      </c>
      <c r="BH184" s="195">
        <v>0</v>
      </c>
      <c r="BI184" s="195">
        <v>0</v>
      </c>
      <c r="BJ184" s="195">
        <v>-4434</v>
      </c>
      <c r="BK184" s="195">
        <v>-75747.5</v>
      </c>
      <c r="BL184" s="195">
        <v>-5173.000000000001</v>
      </c>
      <c r="BM184" s="195">
        <v>-26419.25</v>
      </c>
      <c r="BN184" s="195">
        <v>-739</v>
      </c>
      <c r="BO184" s="195">
        <v>-13406</v>
      </c>
      <c r="BP184" s="195">
        <v>-762194.3820762637</v>
      </c>
      <c r="BQ184" s="195">
        <v>-1579058.25</v>
      </c>
      <c r="BR184" s="195">
        <v>-146001.90130151063</v>
      </c>
      <c r="BS184" s="195">
        <v>1560090</v>
      </c>
      <c r="BT184" s="195">
        <v>513971</v>
      </c>
      <c r="BU184" s="195">
        <v>1260126.626801296</v>
      </c>
      <c r="BV184" s="195">
        <v>63467.03263140767</v>
      </c>
      <c r="BW184" s="195">
        <v>157346.3627602417</v>
      </c>
      <c r="BX184" s="195">
        <v>647965.8766096516</v>
      </c>
      <c r="BY184" s="195">
        <v>974534.7401775933</v>
      </c>
      <c r="BZ184" s="195">
        <v>1699306.929225473</v>
      </c>
      <c r="CA184" s="195">
        <v>475978.1111922534</v>
      </c>
      <c r="CB184" s="195">
        <v>1662.75</v>
      </c>
      <c r="CC184" s="195">
        <v>-47434.341976993484</v>
      </c>
      <c r="CD184" s="195">
        <v>7147607.186119412</v>
      </c>
      <c r="CE184" s="195">
        <v>4169890.8040431486</v>
      </c>
      <c r="CF184" s="195">
        <v>0</v>
      </c>
      <c r="CG184" s="229">
        <v>9788559.897585459</v>
      </c>
      <c r="CH184" s="195">
        <v>-2070214</v>
      </c>
      <c r="CI184" s="195">
        <v>-58450.99392000001</v>
      </c>
      <c r="CJ184" s="195">
        <v>48553978.09520862</v>
      </c>
      <c r="CL184" s="195">
        <v>18801</v>
      </c>
    </row>
    <row r="185" spans="1:90" ht="9.75">
      <c r="A185" s="195">
        <v>595</v>
      </c>
      <c r="B185" s="195" t="s">
        <v>188</v>
      </c>
      <c r="C185" s="195">
        <v>4697</v>
      </c>
      <c r="D185" s="195">
        <v>18171860.73</v>
      </c>
      <c r="E185" s="195">
        <v>10136100.583765283</v>
      </c>
      <c r="F185" s="195">
        <v>1442738.6444821155</v>
      </c>
      <c r="G185" s="195">
        <v>29750699.9582474</v>
      </c>
      <c r="H185" s="195">
        <v>3599.08</v>
      </c>
      <c r="I185" s="195">
        <v>16904878.759999998</v>
      </c>
      <c r="J185" s="195">
        <v>12845821.198247403</v>
      </c>
      <c r="K185" s="195">
        <v>610356.2015947411</v>
      </c>
      <c r="L185" s="195">
        <v>1619489.9696699723</v>
      </c>
      <c r="M185" s="195">
        <v>0</v>
      </c>
      <c r="N185" s="195">
        <v>15075667.369512115</v>
      </c>
      <c r="O185" s="195">
        <v>4913831.616431807</v>
      </c>
      <c r="P185" s="195">
        <v>19989498.98594392</v>
      </c>
      <c r="Q185" s="195">
        <v>220</v>
      </c>
      <c r="R185" s="195">
        <v>46</v>
      </c>
      <c r="S185" s="195">
        <v>320</v>
      </c>
      <c r="T185" s="195">
        <v>148</v>
      </c>
      <c r="U185" s="195">
        <v>147</v>
      </c>
      <c r="V185" s="195">
        <v>2270</v>
      </c>
      <c r="W185" s="195">
        <v>796</v>
      </c>
      <c r="X185" s="195">
        <v>539</v>
      </c>
      <c r="Y185" s="195">
        <v>211</v>
      </c>
      <c r="Z185" s="195">
        <v>5</v>
      </c>
      <c r="AA185" s="195">
        <v>0</v>
      </c>
      <c r="AB185" s="195">
        <v>4615</v>
      </c>
      <c r="AC185" s="195">
        <v>77</v>
      </c>
      <c r="AD185" s="195">
        <v>1546</v>
      </c>
      <c r="AE185" s="195">
        <v>1.8691541916074519</v>
      </c>
      <c r="AF185" s="195">
        <v>10136100.583765283</v>
      </c>
      <c r="AG185" s="195">
        <v>6070962.64722806</v>
      </c>
      <c r="AH185" s="195">
        <v>1429430.491917395</v>
      </c>
      <c r="AI185" s="195">
        <v>552986.7171883729</v>
      </c>
      <c r="AJ185" s="195">
        <v>208</v>
      </c>
      <c r="AK185" s="195">
        <v>1777</v>
      </c>
      <c r="AL185" s="195">
        <v>0.8815652746744255</v>
      </c>
      <c r="AM185" s="195">
        <v>77</v>
      </c>
      <c r="AN185" s="195">
        <v>0.01639344262295082</v>
      </c>
      <c r="AO185" s="195">
        <v>0.012425188654696852</v>
      </c>
      <c r="AP185" s="195">
        <v>0</v>
      </c>
      <c r="AQ185" s="195">
        <v>5</v>
      </c>
      <c r="AR185" s="195">
        <v>0</v>
      </c>
      <c r="AS185" s="195">
        <v>0</v>
      </c>
      <c r="AT185" s="195">
        <v>0</v>
      </c>
      <c r="AU185" s="195">
        <v>1153.22</v>
      </c>
      <c r="AV185" s="195">
        <v>4.072943584051612</v>
      </c>
      <c r="AW185" s="195">
        <v>4.445087927541027</v>
      </c>
      <c r="AX185" s="195">
        <v>151</v>
      </c>
      <c r="AY185" s="195">
        <v>1072</v>
      </c>
      <c r="AZ185" s="195">
        <v>0.14085820895522388</v>
      </c>
      <c r="BA185" s="195">
        <v>0.0760637579317084</v>
      </c>
      <c r="BB185" s="195">
        <v>0.484333</v>
      </c>
      <c r="BC185" s="195">
        <v>1314</v>
      </c>
      <c r="BD185" s="195">
        <v>1497</v>
      </c>
      <c r="BE185" s="195">
        <v>0.8777555110220441</v>
      </c>
      <c r="BF185" s="195">
        <v>0.46321917016991376</v>
      </c>
      <c r="BG185" s="195">
        <v>0</v>
      </c>
      <c r="BH185" s="195">
        <v>0</v>
      </c>
      <c r="BI185" s="195">
        <v>0</v>
      </c>
      <c r="BJ185" s="195">
        <v>-1127.28</v>
      </c>
      <c r="BK185" s="195">
        <v>-19257.699999999997</v>
      </c>
      <c r="BL185" s="195">
        <v>-1315.16</v>
      </c>
      <c r="BM185" s="195">
        <v>-6716.71</v>
      </c>
      <c r="BN185" s="195">
        <v>-187.88</v>
      </c>
      <c r="BO185" s="195">
        <v>17169</v>
      </c>
      <c r="BP185" s="195">
        <v>-142397.5245443964</v>
      </c>
      <c r="BQ185" s="195">
        <v>-401452.58999999997</v>
      </c>
      <c r="BR185" s="195">
        <v>172400.20626162738</v>
      </c>
      <c r="BS185" s="195">
        <v>533260</v>
      </c>
      <c r="BT185" s="195">
        <v>148458</v>
      </c>
      <c r="BU185" s="195">
        <v>383608.90878330654</v>
      </c>
      <c r="BV185" s="195">
        <v>21691.08045287163</v>
      </c>
      <c r="BW185" s="195">
        <v>60410.255073567154</v>
      </c>
      <c r="BX185" s="195">
        <v>212891.88876775064</v>
      </c>
      <c r="BY185" s="195">
        <v>253801.99598146603</v>
      </c>
      <c r="BZ185" s="195">
        <v>410291.2388869653</v>
      </c>
      <c r="CA185" s="195">
        <v>117412.21913634996</v>
      </c>
      <c r="CB185" s="195">
        <v>422.72999999999996</v>
      </c>
      <c r="CC185" s="195">
        <v>-6665.789129536213</v>
      </c>
      <c r="CD185" s="195">
        <v>2325151.7342143687</v>
      </c>
      <c r="CE185" s="195">
        <v>1619489.9696699723</v>
      </c>
      <c r="CF185" s="195">
        <v>0</v>
      </c>
      <c r="CG185" s="229">
        <v>4913831.616431807</v>
      </c>
      <c r="CH185" s="195">
        <v>-9372</v>
      </c>
      <c r="CI185" s="195">
        <v>102276.21552000001</v>
      </c>
      <c r="CJ185" s="195">
        <v>19980126.98594392</v>
      </c>
      <c r="CL185" s="195">
        <v>4740</v>
      </c>
    </row>
    <row r="186" spans="1:90" ht="9.75">
      <c r="A186" s="195">
        <v>598</v>
      </c>
      <c r="B186" s="195" t="s">
        <v>189</v>
      </c>
      <c r="C186" s="195">
        <v>19377</v>
      </c>
      <c r="D186" s="195">
        <v>70017894.88999999</v>
      </c>
      <c r="E186" s="195">
        <v>22583688.576081436</v>
      </c>
      <c r="F186" s="195">
        <v>8281758.93906051</v>
      </c>
      <c r="G186" s="195">
        <v>100883342.40514193</v>
      </c>
      <c r="H186" s="195">
        <v>3599.08</v>
      </c>
      <c r="I186" s="195">
        <v>69739373.16</v>
      </c>
      <c r="J186" s="195">
        <v>31143969.24514194</v>
      </c>
      <c r="K186" s="195">
        <v>1133481.148944697</v>
      </c>
      <c r="L186" s="195">
        <v>3020615.718731468</v>
      </c>
      <c r="M186" s="195">
        <v>0</v>
      </c>
      <c r="N186" s="195">
        <v>35298066.11281811</v>
      </c>
      <c r="O186" s="195">
        <v>3267696.0343491724</v>
      </c>
      <c r="P186" s="195">
        <v>38565762.14716728</v>
      </c>
      <c r="Q186" s="195">
        <v>1110</v>
      </c>
      <c r="R186" s="195">
        <v>210</v>
      </c>
      <c r="S186" s="195">
        <v>1295</v>
      </c>
      <c r="T186" s="195">
        <v>680</v>
      </c>
      <c r="U186" s="195">
        <v>697</v>
      </c>
      <c r="V186" s="195">
        <v>10566</v>
      </c>
      <c r="W186" s="195">
        <v>2545</v>
      </c>
      <c r="X186" s="195">
        <v>1621</v>
      </c>
      <c r="Y186" s="195">
        <v>653</v>
      </c>
      <c r="Z186" s="195">
        <v>10867</v>
      </c>
      <c r="AA186" s="195">
        <v>2</v>
      </c>
      <c r="AB186" s="195">
        <v>6942</v>
      </c>
      <c r="AC186" s="195">
        <v>1566</v>
      </c>
      <c r="AD186" s="195">
        <v>4819</v>
      </c>
      <c r="AE186" s="195">
        <v>1.009492541877041</v>
      </c>
      <c r="AF186" s="195">
        <v>22583688.576081436</v>
      </c>
      <c r="AG186" s="195">
        <v>40583193.729593374</v>
      </c>
      <c r="AH186" s="195">
        <v>10649538.303599369</v>
      </c>
      <c r="AI186" s="195">
        <v>4450651.15930642</v>
      </c>
      <c r="AJ186" s="195">
        <v>971</v>
      </c>
      <c r="AK186" s="195">
        <v>8937</v>
      </c>
      <c r="AL186" s="195">
        <v>0.8182877308879339</v>
      </c>
      <c r="AM186" s="195">
        <v>1566</v>
      </c>
      <c r="AN186" s="195">
        <v>0.08081746400371574</v>
      </c>
      <c r="AO186" s="195">
        <v>0.07684921003546177</v>
      </c>
      <c r="AP186" s="195">
        <v>3</v>
      </c>
      <c r="AQ186" s="195">
        <v>10867</v>
      </c>
      <c r="AR186" s="195">
        <v>2</v>
      </c>
      <c r="AS186" s="195">
        <v>0</v>
      </c>
      <c r="AT186" s="195">
        <v>0</v>
      </c>
      <c r="AU186" s="195">
        <v>88.45</v>
      </c>
      <c r="AV186" s="195">
        <v>219.07292255511587</v>
      </c>
      <c r="AW186" s="195">
        <v>0.08264185342425705</v>
      </c>
      <c r="AX186" s="195">
        <v>907</v>
      </c>
      <c r="AY186" s="195">
        <v>5670</v>
      </c>
      <c r="AZ186" s="195">
        <v>0.1599647266313933</v>
      </c>
      <c r="BA186" s="195">
        <v>0.09517027560787782</v>
      </c>
      <c r="BB186" s="195">
        <v>0</v>
      </c>
      <c r="BC186" s="195">
        <v>10549</v>
      </c>
      <c r="BD186" s="195">
        <v>7864</v>
      </c>
      <c r="BE186" s="195">
        <v>1.3414292980671414</v>
      </c>
      <c r="BF186" s="195">
        <v>0.9268929572150111</v>
      </c>
      <c r="BG186" s="195">
        <v>0</v>
      </c>
      <c r="BH186" s="195">
        <v>2</v>
      </c>
      <c r="BI186" s="195">
        <v>0</v>
      </c>
      <c r="BJ186" s="195">
        <v>-4650.48</v>
      </c>
      <c r="BK186" s="195">
        <v>-79445.7</v>
      </c>
      <c r="BL186" s="195">
        <v>-5425.56</v>
      </c>
      <c r="BM186" s="195">
        <v>-27709.11</v>
      </c>
      <c r="BN186" s="195">
        <v>-775.08</v>
      </c>
      <c r="BO186" s="195">
        <v>55415</v>
      </c>
      <c r="BP186" s="195">
        <v>-952914.2298805669</v>
      </c>
      <c r="BQ186" s="195">
        <v>-1656152.19</v>
      </c>
      <c r="BR186" s="195">
        <v>-237921.06673301756</v>
      </c>
      <c r="BS186" s="195">
        <v>1399413</v>
      </c>
      <c r="BT186" s="195">
        <v>472806</v>
      </c>
      <c r="BU186" s="195">
        <v>1012050.8967615775</v>
      </c>
      <c r="BV186" s="195">
        <v>35295.871407672465</v>
      </c>
      <c r="BW186" s="195">
        <v>186705.40611594936</v>
      </c>
      <c r="BX186" s="195">
        <v>590374.8610830926</v>
      </c>
      <c r="BY186" s="195">
        <v>933102.3237829336</v>
      </c>
      <c r="BZ186" s="195">
        <v>1480886.5428554113</v>
      </c>
      <c r="CA186" s="195">
        <v>440089.8823201661</v>
      </c>
      <c r="CB186" s="195">
        <v>1743.9299999999998</v>
      </c>
      <c r="CC186" s="195">
        <v>-72742.85898174977</v>
      </c>
      <c r="CD186" s="195">
        <v>6297219.788612035</v>
      </c>
      <c r="CE186" s="195">
        <v>3020615.718731468</v>
      </c>
      <c r="CF186" s="195">
        <v>0</v>
      </c>
      <c r="CG186" s="229">
        <v>3267696.0343491724</v>
      </c>
      <c r="CH186" s="195">
        <v>902190</v>
      </c>
      <c r="CI186" s="195">
        <v>825372.83616</v>
      </c>
      <c r="CJ186" s="195">
        <v>39467952.14716728</v>
      </c>
      <c r="CL186" s="195">
        <v>19436</v>
      </c>
    </row>
    <row r="187" spans="1:90" ht="9.75">
      <c r="A187" s="195">
        <v>601</v>
      </c>
      <c r="B187" s="195" t="s">
        <v>190</v>
      </c>
      <c r="C187" s="195">
        <v>4202</v>
      </c>
      <c r="D187" s="195">
        <v>15490260.89</v>
      </c>
      <c r="E187" s="195">
        <v>7287548.774889308</v>
      </c>
      <c r="F187" s="195">
        <v>1356490.4302929956</v>
      </c>
      <c r="G187" s="195">
        <v>24134300.095182307</v>
      </c>
      <c r="H187" s="195">
        <v>3599.08</v>
      </c>
      <c r="I187" s="195">
        <v>15123334.16</v>
      </c>
      <c r="J187" s="195">
        <v>9010965.935182307</v>
      </c>
      <c r="K187" s="195">
        <v>1597706.0156101317</v>
      </c>
      <c r="L187" s="195">
        <v>1421315.9888040815</v>
      </c>
      <c r="M187" s="195">
        <v>0</v>
      </c>
      <c r="N187" s="195">
        <v>12029987.93959652</v>
      </c>
      <c r="O187" s="195">
        <v>3967760.881980953</v>
      </c>
      <c r="P187" s="195">
        <v>15997748.821577474</v>
      </c>
      <c r="Q187" s="195">
        <v>208</v>
      </c>
      <c r="R187" s="195">
        <v>52</v>
      </c>
      <c r="S187" s="195">
        <v>300</v>
      </c>
      <c r="T187" s="195">
        <v>139</v>
      </c>
      <c r="U187" s="195">
        <v>155</v>
      </c>
      <c r="V187" s="195">
        <v>2158</v>
      </c>
      <c r="W187" s="195">
        <v>616</v>
      </c>
      <c r="X187" s="195">
        <v>431</v>
      </c>
      <c r="Y187" s="195">
        <v>143</v>
      </c>
      <c r="Z187" s="195">
        <v>2</v>
      </c>
      <c r="AA187" s="195">
        <v>0</v>
      </c>
      <c r="AB187" s="195">
        <v>4164</v>
      </c>
      <c r="AC187" s="195">
        <v>36</v>
      </c>
      <c r="AD187" s="195">
        <v>1190</v>
      </c>
      <c r="AE187" s="195">
        <v>1.502173872709033</v>
      </c>
      <c r="AF187" s="195">
        <v>7287548.774889308</v>
      </c>
      <c r="AG187" s="195">
        <v>27873320.593756624</v>
      </c>
      <c r="AH187" s="195">
        <v>6469211.680070726</v>
      </c>
      <c r="AI187" s="195">
        <v>2961154.6791377384</v>
      </c>
      <c r="AJ187" s="195">
        <v>267</v>
      </c>
      <c r="AK187" s="195">
        <v>1761</v>
      </c>
      <c r="AL187" s="195">
        <v>1.1419063104899787</v>
      </c>
      <c r="AM187" s="195">
        <v>36</v>
      </c>
      <c r="AN187" s="195">
        <v>0.008567348881485007</v>
      </c>
      <c r="AO187" s="195">
        <v>0.004599094913231039</v>
      </c>
      <c r="AP187" s="195">
        <v>0</v>
      </c>
      <c r="AQ187" s="195">
        <v>2</v>
      </c>
      <c r="AR187" s="195">
        <v>0</v>
      </c>
      <c r="AS187" s="195">
        <v>0</v>
      </c>
      <c r="AT187" s="195">
        <v>0</v>
      </c>
      <c r="AU187" s="195">
        <v>1074.67</v>
      </c>
      <c r="AV187" s="195">
        <v>3.910037499883685</v>
      </c>
      <c r="AW187" s="195">
        <v>4.630286117604261</v>
      </c>
      <c r="AX187" s="195">
        <v>153</v>
      </c>
      <c r="AY187" s="195">
        <v>1081</v>
      </c>
      <c r="AZ187" s="195">
        <v>0.14153561517113783</v>
      </c>
      <c r="BA187" s="195">
        <v>0.07674116414762235</v>
      </c>
      <c r="BB187" s="195">
        <v>1.104983</v>
      </c>
      <c r="BC187" s="195">
        <v>1388</v>
      </c>
      <c r="BD187" s="195">
        <v>1419</v>
      </c>
      <c r="BE187" s="195">
        <v>0.97815362931642</v>
      </c>
      <c r="BF187" s="195">
        <v>0.5636172884642897</v>
      </c>
      <c r="BG187" s="195">
        <v>0</v>
      </c>
      <c r="BH187" s="195">
        <v>0</v>
      </c>
      <c r="BI187" s="195">
        <v>0</v>
      </c>
      <c r="BJ187" s="195">
        <v>-1008.48</v>
      </c>
      <c r="BK187" s="195">
        <v>-17228.199999999997</v>
      </c>
      <c r="BL187" s="195">
        <v>-1176.5600000000002</v>
      </c>
      <c r="BM187" s="195">
        <v>-6008.86</v>
      </c>
      <c r="BN187" s="195">
        <v>-168.08</v>
      </c>
      <c r="BO187" s="195">
        <v>151779</v>
      </c>
      <c r="BP187" s="195">
        <v>-101089.12399312668</v>
      </c>
      <c r="BQ187" s="195">
        <v>-359144.94</v>
      </c>
      <c r="BR187" s="195">
        <v>-25694.288820859045</v>
      </c>
      <c r="BS187" s="195">
        <v>435454</v>
      </c>
      <c r="BT187" s="195">
        <v>135058</v>
      </c>
      <c r="BU187" s="195">
        <v>346967.2032462885</v>
      </c>
      <c r="BV187" s="195">
        <v>19218.919902524325</v>
      </c>
      <c r="BW187" s="195">
        <v>38454.63865206143</v>
      </c>
      <c r="BX187" s="195">
        <v>181707.73576224397</v>
      </c>
      <c r="BY187" s="195">
        <v>245469.4342888694</v>
      </c>
      <c r="BZ187" s="195">
        <v>397891.3351114895</v>
      </c>
      <c r="CA187" s="195">
        <v>111904.98708906565</v>
      </c>
      <c r="CB187" s="195">
        <v>378.18</v>
      </c>
      <c r="CC187" s="195">
        <v>-12280.19243447551</v>
      </c>
      <c r="CD187" s="195">
        <v>2026308.952797208</v>
      </c>
      <c r="CE187" s="195">
        <v>1421315.9888040815</v>
      </c>
      <c r="CF187" s="195">
        <v>0</v>
      </c>
      <c r="CG187" s="229">
        <v>3967760.881980953</v>
      </c>
      <c r="CH187" s="195">
        <v>644090</v>
      </c>
      <c r="CI187" s="195">
        <v>4346771.719200001</v>
      </c>
      <c r="CJ187" s="195">
        <v>16641838.821577474</v>
      </c>
      <c r="CL187" s="195">
        <v>4221</v>
      </c>
    </row>
    <row r="188" spans="1:90" ht="9.75">
      <c r="A188" s="195">
        <v>604</v>
      </c>
      <c r="B188" s="195" t="s">
        <v>191</v>
      </c>
      <c r="C188" s="195">
        <v>19163</v>
      </c>
      <c r="D188" s="195">
        <v>66077440.71</v>
      </c>
      <c r="E188" s="195">
        <v>15273732.519805992</v>
      </c>
      <c r="F188" s="195">
        <v>2744942.0894293254</v>
      </c>
      <c r="G188" s="195">
        <v>84096115.31923531</v>
      </c>
      <c r="H188" s="195">
        <v>3599.08</v>
      </c>
      <c r="I188" s="195">
        <v>68969170.03999999</v>
      </c>
      <c r="J188" s="195">
        <v>15126945.279235318</v>
      </c>
      <c r="K188" s="195">
        <v>431937.44067963935</v>
      </c>
      <c r="L188" s="195">
        <v>948967.924649769</v>
      </c>
      <c r="M188" s="195">
        <v>0</v>
      </c>
      <c r="N188" s="195">
        <v>16507850.644564727</v>
      </c>
      <c r="O188" s="195">
        <v>-2925456.8441533744</v>
      </c>
      <c r="P188" s="195">
        <v>13582393.800411353</v>
      </c>
      <c r="Q188" s="195">
        <v>1624</v>
      </c>
      <c r="R188" s="195">
        <v>277</v>
      </c>
      <c r="S188" s="195">
        <v>1679</v>
      </c>
      <c r="T188" s="195">
        <v>705</v>
      </c>
      <c r="U188" s="195">
        <v>712</v>
      </c>
      <c r="V188" s="195">
        <v>10942</v>
      </c>
      <c r="W188" s="195">
        <v>2005</v>
      </c>
      <c r="X188" s="195">
        <v>960</v>
      </c>
      <c r="Y188" s="195">
        <v>259</v>
      </c>
      <c r="Z188" s="195">
        <v>74</v>
      </c>
      <c r="AA188" s="195">
        <v>0</v>
      </c>
      <c r="AB188" s="195">
        <v>18425</v>
      </c>
      <c r="AC188" s="195">
        <v>664</v>
      </c>
      <c r="AD188" s="195">
        <v>3224</v>
      </c>
      <c r="AE188" s="195">
        <v>0.6903613332734174</v>
      </c>
      <c r="AF188" s="195">
        <v>15273732.519805992</v>
      </c>
      <c r="AG188" s="195">
        <v>11027703.479289131</v>
      </c>
      <c r="AH188" s="195">
        <v>2368056.7657224415</v>
      </c>
      <c r="AI188" s="195">
        <v>1088135.1531771207</v>
      </c>
      <c r="AJ188" s="195">
        <v>1033</v>
      </c>
      <c r="AK188" s="195">
        <v>9358</v>
      </c>
      <c r="AL188" s="195">
        <v>0.8313728701731125</v>
      </c>
      <c r="AM188" s="195">
        <v>664</v>
      </c>
      <c r="AN188" s="195">
        <v>0.0346501069769869</v>
      </c>
      <c r="AO188" s="195">
        <v>0.030681853008732933</v>
      </c>
      <c r="AP188" s="195">
        <v>0</v>
      </c>
      <c r="AQ188" s="195">
        <v>74</v>
      </c>
      <c r="AR188" s="195">
        <v>0</v>
      </c>
      <c r="AS188" s="195">
        <v>0</v>
      </c>
      <c r="AT188" s="195">
        <v>0</v>
      </c>
      <c r="AU188" s="195">
        <v>81.43</v>
      </c>
      <c r="AV188" s="195">
        <v>235.33095910598058</v>
      </c>
      <c r="AW188" s="195">
        <v>0.07693247171474006</v>
      </c>
      <c r="AX188" s="195">
        <v>550</v>
      </c>
      <c r="AY188" s="195">
        <v>6877</v>
      </c>
      <c r="AZ188" s="195">
        <v>0.07997673404100625</v>
      </c>
      <c r="BA188" s="195">
        <v>0.015182283017490764</v>
      </c>
      <c r="BB188" s="195">
        <v>0</v>
      </c>
      <c r="BC188" s="195">
        <v>6412</v>
      </c>
      <c r="BD188" s="195">
        <v>8309</v>
      </c>
      <c r="BE188" s="195">
        <v>0.7716933445661331</v>
      </c>
      <c r="BF188" s="195">
        <v>0.35715700371400283</v>
      </c>
      <c r="BG188" s="195">
        <v>0</v>
      </c>
      <c r="BH188" s="195">
        <v>0</v>
      </c>
      <c r="BI188" s="195">
        <v>0</v>
      </c>
      <c r="BJ188" s="195">
        <v>-4599.12</v>
      </c>
      <c r="BK188" s="195">
        <v>-78568.29999999999</v>
      </c>
      <c r="BL188" s="195">
        <v>-5365.64</v>
      </c>
      <c r="BM188" s="195">
        <v>-27403.09</v>
      </c>
      <c r="BN188" s="195">
        <v>-766.52</v>
      </c>
      <c r="BO188" s="195">
        <v>147112</v>
      </c>
      <c r="BP188" s="195">
        <v>-717205.553948963</v>
      </c>
      <c r="BQ188" s="195">
        <v>-1637861.6099999999</v>
      </c>
      <c r="BR188" s="195">
        <v>-475239.0150869675</v>
      </c>
      <c r="BS188" s="195">
        <v>962488</v>
      </c>
      <c r="BT188" s="195">
        <v>315242</v>
      </c>
      <c r="BU188" s="195">
        <v>572600.7651110376</v>
      </c>
      <c r="BV188" s="195">
        <v>-261.91042154564855</v>
      </c>
      <c r="BW188" s="195">
        <v>-137431.19608466787</v>
      </c>
      <c r="BX188" s="195">
        <v>318185.54417433374</v>
      </c>
      <c r="BY188" s="195">
        <v>684278.3250537483</v>
      </c>
      <c r="BZ188" s="195">
        <v>1214601.6352733036</v>
      </c>
      <c r="CA188" s="195">
        <v>334343.7114681549</v>
      </c>
      <c r="CB188" s="195">
        <v>1724.6699999999998</v>
      </c>
      <c r="CC188" s="195">
        <v>26555.90911133503</v>
      </c>
      <c r="CD188" s="195">
        <v>3964200.438598732</v>
      </c>
      <c r="CE188" s="195">
        <v>948967.924649769</v>
      </c>
      <c r="CF188" s="195">
        <v>0</v>
      </c>
      <c r="CG188" s="229">
        <v>-2925456.8441533744</v>
      </c>
      <c r="CH188" s="195">
        <v>-2230793</v>
      </c>
      <c r="CI188" s="195">
        <v>-1197060.20592</v>
      </c>
      <c r="CJ188" s="195">
        <v>11351600.800411353</v>
      </c>
      <c r="CL188" s="195">
        <v>18913</v>
      </c>
    </row>
    <row r="189" spans="1:90" ht="9.75">
      <c r="A189" s="195">
        <v>607</v>
      </c>
      <c r="B189" s="195" t="s">
        <v>192</v>
      </c>
      <c r="C189" s="195">
        <v>4514</v>
      </c>
      <c r="D189" s="195">
        <v>15630249.58</v>
      </c>
      <c r="E189" s="195">
        <v>7438628.402520537</v>
      </c>
      <c r="F189" s="195">
        <v>1253142.0748030795</v>
      </c>
      <c r="G189" s="195">
        <v>24322020.057323616</v>
      </c>
      <c r="H189" s="195">
        <v>3599.08</v>
      </c>
      <c r="I189" s="195">
        <v>16246247.12</v>
      </c>
      <c r="J189" s="195">
        <v>8075772.937323617</v>
      </c>
      <c r="K189" s="195">
        <v>117379.74114529122</v>
      </c>
      <c r="L189" s="195">
        <v>1827840.3431327317</v>
      </c>
      <c r="M189" s="195">
        <v>0</v>
      </c>
      <c r="N189" s="195">
        <v>10020993.02160164</v>
      </c>
      <c r="O189" s="195">
        <v>4871361.710925432</v>
      </c>
      <c r="P189" s="195">
        <v>14892354.732527072</v>
      </c>
      <c r="Q189" s="195">
        <v>226</v>
      </c>
      <c r="R189" s="195">
        <v>47</v>
      </c>
      <c r="S189" s="195">
        <v>245</v>
      </c>
      <c r="T189" s="195">
        <v>129</v>
      </c>
      <c r="U189" s="195">
        <v>141</v>
      </c>
      <c r="V189" s="195">
        <v>2434</v>
      </c>
      <c r="W189" s="195">
        <v>734</v>
      </c>
      <c r="X189" s="195">
        <v>401</v>
      </c>
      <c r="Y189" s="195">
        <v>157</v>
      </c>
      <c r="Z189" s="195">
        <v>3</v>
      </c>
      <c r="AA189" s="195">
        <v>0</v>
      </c>
      <c r="AB189" s="195">
        <v>4472</v>
      </c>
      <c r="AC189" s="195">
        <v>39</v>
      </c>
      <c r="AD189" s="195">
        <v>1292</v>
      </c>
      <c r="AE189" s="195">
        <v>1.4273355638362346</v>
      </c>
      <c r="AF189" s="195">
        <v>7438628.402520537</v>
      </c>
      <c r="AG189" s="195">
        <v>8537818.821099132</v>
      </c>
      <c r="AH189" s="195">
        <v>2077483.7625342917</v>
      </c>
      <c r="AI189" s="195">
        <v>918671.4817806839</v>
      </c>
      <c r="AJ189" s="195">
        <v>338</v>
      </c>
      <c r="AK189" s="195">
        <v>1949</v>
      </c>
      <c r="AL189" s="195">
        <v>1.3061210499136675</v>
      </c>
      <c r="AM189" s="195">
        <v>39</v>
      </c>
      <c r="AN189" s="195">
        <v>0.008639787328311919</v>
      </c>
      <c r="AO189" s="195">
        <v>0.004671533360057951</v>
      </c>
      <c r="AP189" s="195">
        <v>0</v>
      </c>
      <c r="AQ189" s="195">
        <v>3</v>
      </c>
      <c r="AR189" s="195">
        <v>0</v>
      </c>
      <c r="AS189" s="195">
        <v>0</v>
      </c>
      <c r="AT189" s="195">
        <v>0</v>
      </c>
      <c r="AU189" s="195">
        <v>804.15</v>
      </c>
      <c r="AV189" s="195">
        <v>5.613380588198719</v>
      </c>
      <c r="AW189" s="195">
        <v>3.2252565224395546</v>
      </c>
      <c r="AX189" s="195">
        <v>151</v>
      </c>
      <c r="AY189" s="195">
        <v>1175</v>
      </c>
      <c r="AZ189" s="195">
        <v>0.12851063829787235</v>
      </c>
      <c r="BA189" s="195">
        <v>0.06371618727435686</v>
      </c>
      <c r="BB189" s="195">
        <v>0</v>
      </c>
      <c r="BC189" s="195">
        <v>1263</v>
      </c>
      <c r="BD189" s="195">
        <v>1528</v>
      </c>
      <c r="BE189" s="195">
        <v>0.8265706806282722</v>
      </c>
      <c r="BF189" s="195">
        <v>0.4120343397761419</v>
      </c>
      <c r="BG189" s="195">
        <v>0</v>
      </c>
      <c r="BH189" s="195">
        <v>0</v>
      </c>
      <c r="BI189" s="195">
        <v>0</v>
      </c>
      <c r="BJ189" s="195">
        <v>-1083.36</v>
      </c>
      <c r="BK189" s="195">
        <v>-18507.399999999998</v>
      </c>
      <c r="BL189" s="195">
        <v>-1263.92</v>
      </c>
      <c r="BM189" s="195">
        <v>-6455.0199999999995</v>
      </c>
      <c r="BN189" s="195">
        <v>-180.56</v>
      </c>
      <c r="BO189" s="195">
        <v>420601</v>
      </c>
      <c r="BP189" s="195">
        <v>-275898.3991008272</v>
      </c>
      <c r="BQ189" s="195">
        <v>-385811.58</v>
      </c>
      <c r="BR189" s="195">
        <v>80441.11767227948</v>
      </c>
      <c r="BS189" s="195">
        <v>474631</v>
      </c>
      <c r="BT189" s="195">
        <v>148166</v>
      </c>
      <c r="BU189" s="195">
        <v>409995.1621572207</v>
      </c>
      <c r="BV189" s="195">
        <v>23164.831209844506</v>
      </c>
      <c r="BW189" s="195">
        <v>70872.7202046957</v>
      </c>
      <c r="BX189" s="195">
        <v>175906.08465712712</v>
      </c>
      <c r="BY189" s="195">
        <v>265433.29563446343</v>
      </c>
      <c r="BZ189" s="195">
        <v>408578.5953259517</v>
      </c>
      <c r="CA189" s="195">
        <v>117579.48942582084</v>
      </c>
      <c r="CB189" s="195">
        <v>406.26</v>
      </c>
      <c r="CC189" s="195">
        <v>49282.06594615624</v>
      </c>
      <c r="CD189" s="195">
        <v>2645057.622233559</v>
      </c>
      <c r="CE189" s="195">
        <v>1827840.3431327317</v>
      </c>
      <c r="CF189" s="195">
        <v>0</v>
      </c>
      <c r="CG189" s="229">
        <v>4871361.710925432</v>
      </c>
      <c r="CH189" s="195">
        <v>-354774</v>
      </c>
      <c r="CI189" s="195">
        <v>-47445.849119999984</v>
      </c>
      <c r="CJ189" s="195">
        <v>14537580.732527072</v>
      </c>
      <c r="CL189" s="195">
        <v>4556</v>
      </c>
    </row>
    <row r="190" spans="1:90" ht="9.75">
      <c r="A190" s="195">
        <v>608</v>
      </c>
      <c r="B190" s="195" t="s">
        <v>193</v>
      </c>
      <c r="C190" s="195">
        <v>2233</v>
      </c>
      <c r="D190" s="195">
        <v>8718064.95</v>
      </c>
      <c r="E190" s="195">
        <v>3145671.31142099</v>
      </c>
      <c r="F190" s="195">
        <v>564529.6728580159</v>
      </c>
      <c r="G190" s="195">
        <v>12428265.934279006</v>
      </c>
      <c r="H190" s="195">
        <v>3599.08</v>
      </c>
      <c r="I190" s="195">
        <v>8036745.64</v>
      </c>
      <c r="J190" s="195">
        <v>4391520.294279006</v>
      </c>
      <c r="K190" s="195">
        <v>51066.37145987015</v>
      </c>
      <c r="L190" s="195">
        <v>651239.9070279986</v>
      </c>
      <c r="M190" s="195">
        <v>286217.79078864487</v>
      </c>
      <c r="N190" s="195">
        <v>5380044.363555521</v>
      </c>
      <c r="O190" s="195">
        <v>2010376.6460526837</v>
      </c>
      <c r="P190" s="195">
        <v>7390421.0096082045</v>
      </c>
      <c r="Q190" s="195">
        <v>124</v>
      </c>
      <c r="R190" s="195">
        <v>15</v>
      </c>
      <c r="S190" s="195">
        <v>152</v>
      </c>
      <c r="T190" s="195">
        <v>85</v>
      </c>
      <c r="U190" s="195">
        <v>81</v>
      </c>
      <c r="V190" s="195">
        <v>1125</v>
      </c>
      <c r="W190" s="195">
        <v>336</v>
      </c>
      <c r="X190" s="195">
        <v>213</v>
      </c>
      <c r="Y190" s="195">
        <v>102</v>
      </c>
      <c r="Z190" s="195">
        <v>2</v>
      </c>
      <c r="AA190" s="195">
        <v>0</v>
      </c>
      <c r="AB190" s="195">
        <v>2211</v>
      </c>
      <c r="AC190" s="195">
        <v>20</v>
      </c>
      <c r="AD190" s="195">
        <v>651</v>
      </c>
      <c r="AE190" s="195">
        <v>1.2201673400550388</v>
      </c>
      <c r="AF190" s="195">
        <v>3145671.31142099</v>
      </c>
      <c r="AG190" s="195">
        <v>19146879.65360909</v>
      </c>
      <c r="AH190" s="195">
        <v>4022549.256472841</v>
      </c>
      <c r="AI190" s="195">
        <v>1721394.135763806</v>
      </c>
      <c r="AJ190" s="195">
        <v>142</v>
      </c>
      <c r="AK190" s="195">
        <v>935</v>
      </c>
      <c r="AL190" s="195">
        <v>1.1438137187355848</v>
      </c>
      <c r="AM190" s="195">
        <v>20</v>
      </c>
      <c r="AN190" s="195">
        <v>0.008956560680698611</v>
      </c>
      <c r="AO190" s="195">
        <v>0.004988306712444643</v>
      </c>
      <c r="AP190" s="195">
        <v>0</v>
      </c>
      <c r="AQ190" s="195">
        <v>2</v>
      </c>
      <c r="AR190" s="195">
        <v>0</v>
      </c>
      <c r="AS190" s="195">
        <v>0</v>
      </c>
      <c r="AT190" s="195">
        <v>0</v>
      </c>
      <c r="AU190" s="195">
        <v>301.09</v>
      </c>
      <c r="AV190" s="195">
        <v>7.416387126772726</v>
      </c>
      <c r="AW190" s="195">
        <v>2.4411606413676785</v>
      </c>
      <c r="AX190" s="195">
        <v>107</v>
      </c>
      <c r="AY190" s="195">
        <v>600</v>
      </c>
      <c r="AZ190" s="195">
        <v>0.17833333333333334</v>
      </c>
      <c r="BA190" s="195">
        <v>0.11353888230981786</v>
      </c>
      <c r="BB190" s="195">
        <v>0</v>
      </c>
      <c r="BC190" s="195">
        <v>592</v>
      </c>
      <c r="BD190" s="195">
        <v>762</v>
      </c>
      <c r="BE190" s="195">
        <v>0.7769028871391076</v>
      </c>
      <c r="BF190" s="195">
        <v>0.3623665462869773</v>
      </c>
      <c r="BG190" s="195">
        <v>0</v>
      </c>
      <c r="BH190" s="195">
        <v>0</v>
      </c>
      <c r="BI190" s="195">
        <v>0</v>
      </c>
      <c r="BJ190" s="195">
        <v>-535.92</v>
      </c>
      <c r="BK190" s="195">
        <v>-9155.3</v>
      </c>
      <c r="BL190" s="195">
        <v>-625.24</v>
      </c>
      <c r="BM190" s="195">
        <v>-3193.19</v>
      </c>
      <c r="BN190" s="195">
        <v>-89.32000000000001</v>
      </c>
      <c r="BO190" s="195">
        <v>69250</v>
      </c>
      <c r="BP190" s="195">
        <v>-38864.2576720648</v>
      </c>
      <c r="BQ190" s="195">
        <v>-190854.51</v>
      </c>
      <c r="BR190" s="195">
        <v>-60503.46341793239</v>
      </c>
      <c r="BS190" s="195">
        <v>227685</v>
      </c>
      <c r="BT190" s="195">
        <v>68669</v>
      </c>
      <c r="BU190" s="195">
        <v>174137.51447144392</v>
      </c>
      <c r="BV190" s="195">
        <v>9685.854308653408</v>
      </c>
      <c r="BW190" s="195">
        <v>19472.155895094435</v>
      </c>
      <c r="BX190" s="195">
        <v>85293.42274896333</v>
      </c>
      <c r="BY190" s="195">
        <v>118840.12738225592</v>
      </c>
      <c r="BZ190" s="195">
        <v>187810.57467574356</v>
      </c>
      <c r="CA190" s="195">
        <v>47927.0629042701</v>
      </c>
      <c r="CB190" s="195">
        <v>200.97</v>
      </c>
      <c r="CC190" s="195">
        <v>9417.305731571021</v>
      </c>
      <c r="CD190" s="195">
        <v>957885.5247000634</v>
      </c>
      <c r="CE190" s="195">
        <v>651239.9070279986</v>
      </c>
      <c r="CF190" s="195">
        <v>286217.79078864487</v>
      </c>
      <c r="CG190" s="229">
        <v>2010376.6460526837</v>
      </c>
      <c r="CH190" s="195">
        <v>298604</v>
      </c>
      <c r="CI190" s="195">
        <v>-34539.223679999996</v>
      </c>
      <c r="CJ190" s="195">
        <v>7689025.0096082045</v>
      </c>
      <c r="CL190" s="195">
        <v>2240</v>
      </c>
    </row>
    <row r="191" spans="1:90" ht="9.75">
      <c r="A191" s="195">
        <v>609</v>
      </c>
      <c r="B191" s="195" t="s">
        <v>194</v>
      </c>
      <c r="C191" s="195">
        <v>85059</v>
      </c>
      <c r="D191" s="195">
        <v>289359540.33</v>
      </c>
      <c r="E191" s="195">
        <v>98000683.77854064</v>
      </c>
      <c r="F191" s="195">
        <v>17326313.86638318</v>
      </c>
      <c r="G191" s="195">
        <v>404686537.97492385</v>
      </c>
      <c r="H191" s="195">
        <v>3599.08</v>
      </c>
      <c r="I191" s="195">
        <v>306134145.71999997</v>
      </c>
      <c r="J191" s="195">
        <v>98552392.25492388</v>
      </c>
      <c r="K191" s="195">
        <v>3431478.771223763</v>
      </c>
      <c r="L191" s="195">
        <v>17831469.8377638</v>
      </c>
      <c r="M191" s="195">
        <v>0</v>
      </c>
      <c r="N191" s="195">
        <v>119815340.86391145</v>
      </c>
      <c r="O191" s="195">
        <v>27892317.921608124</v>
      </c>
      <c r="P191" s="195">
        <v>147707658.78551957</v>
      </c>
      <c r="Q191" s="195">
        <v>4732</v>
      </c>
      <c r="R191" s="195">
        <v>892</v>
      </c>
      <c r="S191" s="195">
        <v>5089</v>
      </c>
      <c r="T191" s="195">
        <v>2482</v>
      </c>
      <c r="U191" s="195">
        <v>2618</v>
      </c>
      <c r="V191" s="195">
        <v>48544</v>
      </c>
      <c r="W191" s="195">
        <v>11385</v>
      </c>
      <c r="X191" s="195">
        <v>6660</v>
      </c>
      <c r="Y191" s="195">
        <v>2657</v>
      </c>
      <c r="Z191" s="195">
        <v>451</v>
      </c>
      <c r="AA191" s="195">
        <v>1</v>
      </c>
      <c r="AB191" s="195">
        <v>82090</v>
      </c>
      <c r="AC191" s="195">
        <v>2517</v>
      </c>
      <c r="AD191" s="195">
        <v>20702</v>
      </c>
      <c r="AE191" s="195">
        <v>0.9979381164876012</v>
      </c>
      <c r="AF191" s="195">
        <v>98000683.77854064</v>
      </c>
      <c r="AG191" s="195">
        <v>9587349.427806364</v>
      </c>
      <c r="AH191" s="195">
        <v>1889516.992549853</v>
      </c>
      <c r="AI191" s="195">
        <v>847318.3569821843</v>
      </c>
      <c r="AJ191" s="195">
        <v>6813</v>
      </c>
      <c r="AK191" s="195">
        <v>40093</v>
      </c>
      <c r="AL191" s="195">
        <v>1.279818555568177</v>
      </c>
      <c r="AM191" s="195">
        <v>2517</v>
      </c>
      <c r="AN191" s="195">
        <v>0.02959122491447113</v>
      </c>
      <c r="AO191" s="195">
        <v>0.025622970946217162</v>
      </c>
      <c r="AP191" s="195">
        <v>0</v>
      </c>
      <c r="AQ191" s="195">
        <v>451</v>
      </c>
      <c r="AR191" s="195">
        <v>1</v>
      </c>
      <c r="AS191" s="195">
        <v>3</v>
      </c>
      <c r="AT191" s="195">
        <v>983</v>
      </c>
      <c r="AU191" s="195">
        <v>1155.95</v>
      </c>
      <c r="AV191" s="195">
        <v>73.58363251005666</v>
      </c>
      <c r="AW191" s="195">
        <v>0.24604102485086138</v>
      </c>
      <c r="AX191" s="195">
        <v>3296</v>
      </c>
      <c r="AY191" s="195">
        <v>25181</v>
      </c>
      <c r="AZ191" s="195">
        <v>0.130892339462293</v>
      </c>
      <c r="BA191" s="195">
        <v>0.06609788843877752</v>
      </c>
      <c r="BB191" s="195">
        <v>0</v>
      </c>
      <c r="BC191" s="195">
        <v>34058</v>
      </c>
      <c r="BD191" s="195">
        <v>32320</v>
      </c>
      <c r="BE191" s="195">
        <v>1.0537747524752474</v>
      </c>
      <c r="BF191" s="195">
        <v>0.6392384116231171</v>
      </c>
      <c r="BG191" s="195">
        <v>0</v>
      </c>
      <c r="BH191" s="195">
        <v>1</v>
      </c>
      <c r="BI191" s="195">
        <v>0</v>
      </c>
      <c r="BJ191" s="195">
        <v>-20414.16</v>
      </c>
      <c r="BK191" s="195">
        <v>-348741.89999999997</v>
      </c>
      <c r="BL191" s="195">
        <v>-23816.520000000004</v>
      </c>
      <c r="BM191" s="195">
        <v>-121634.37</v>
      </c>
      <c r="BN191" s="195">
        <v>-3402.36</v>
      </c>
      <c r="BO191" s="195">
        <v>2961916</v>
      </c>
      <c r="BP191" s="195">
        <v>-3941506.5721937865</v>
      </c>
      <c r="BQ191" s="195">
        <v>-7269992.7299999995</v>
      </c>
      <c r="BR191" s="195">
        <v>391170.84370395355</v>
      </c>
      <c r="BS191" s="195">
        <v>5977751</v>
      </c>
      <c r="BT191" s="195">
        <v>2064395</v>
      </c>
      <c r="BU191" s="195">
        <v>4911326.570886874</v>
      </c>
      <c r="BV191" s="195">
        <v>211502.83104590638</v>
      </c>
      <c r="BW191" s="195">
        <v>284484.42643885675</v>
      </c>
      <c r="BX191" s="195">
        <v>2351587.2856159857</v>
      </c>
      <c r="BY191" s="195">
        <v>4132607.308693329</v>
      </c>
      <c r="BZ191" s="195">
        <v>6287328.97257184</v>
      </c>
      <c r="CA191" s="195">
        <v>2094464.6514643608</v>
      </c>
      <c r="CB191" s="195">
        <v>7655.3099999999995</v>
      </c>
      <c r="CC191" s="195">
        <v>297061.489536478</v>
      </c>
      <c r="CD191" s="195">
        <v>31973251.689957585</v>
      </c>
      <c r="CE191" s="195">
        <v>17831469.8377638</v>
      </c>
      <c r="CF191" s="195">
        <v>0</v>
      </c>
      <c r="CG191" s="229">
        <v>27892317.921608124</v>
      </c>
      <c r="CH191" s="195">
        <v>-5655972</v>
      </c>
      <c r="CI191" s="195">
        <v>-2883844.145904</v>
      </c>
      <c r="CJ191" s="195">
        <v>142051686.78551957</v>
      </c>
      <c r="CL191" s="195">
        <v>85363</v>
      </c>
    </row>
    <row r="192" spans="1:90" ht="9.75">
      <c r="A192" s="195">
        <v>611</v>
      </c>
      <c r="B192" s="195" t="s">
        <v>195</v>
      </c>
      <c r="C192" s="195">
        <v>5108</v>
      </c>
      <c r="D192" s="195">
        <v>18652333.52</v>
      </c>
      <c r="E192" s="195">
        <v>3946552.183621613</v>
      </c>
      <c r="F192" s="195">
        <v>721149.6656561368</v>
      </c>
      <c r="G192" s="195">
        <v>23320035.36927775</v>
      </c>
      <c r="H192" s="195">
        <v>3599.08</v>
      </c>
      <c r="I192" s="195">
        <v>18384100.64</v>
      </c>
      <c r="J192" s="195">
        <v>4935934.729277749</v>
      </c>
      <c r="K192" s="195">
        <v>8496.126738444764</v>
      </c>
      <c r="L192" s="195">
        <v>776860.763950976</v>
      </c>
      <c r="M192" s="195">
        <v>0</v>
      </c>
      <c r="N192" s="195">
        <v>5721291.619967169</v>
      </c>
      <c r="O192" s="195">
        <v>1148815.8857756082</v>
      </c>
      <c r="P192" s="195">
        <v>6870107.505742777</v>
      </c>
      <c r="Q192" s="195">
        <v>363</v>
      </c>
      <c r="R192" s="195">
        <v>69</v>
      </c>
      <c r="S192" s="195">
        <v>534</v>
      </c>
      <c r="T192" s="195">
        <v>266</v>
      </c>
      <c r="U192" s="195">
        <v>261</v>
      </c>
      <c r="V192" s="195">
        <v>2893</v>
      </c>
      <c r="W192" s="195">
        <v>448</v>
      </c>
      <c r="X192" s="195">
        <v>188</v>
      </c>
      <c r="Y192" s="195">
        <v>86</v>
      </c>
      <c r="Z192" s="195">
        <v>113</v>
      </c>
      <c r="AA192" s="195">
        <v>0</v>
      </c>
      <c r="AB192" s="195">
        <v>4882</v>
      </c>
      <c r="AC192" s="195">
        <v>113</v>
      </c>
      <c r="AD192" s="195">
        <v>722</v>
      </c>
      <c r="AE192" s="195">
        <v>0.6692089471219927</v>
      </c>
      <c r="AF192" s="195">
        <v>3946552.183621613</v>
      </c>
      <c r="AG192" s="195">
        <v>4091801.5336606256</v>
      </c>
      <c r="AH192" s="195">
        <v>896134.6891829876</v>
      </c>
      <c r="AI192" s="195">
        <v>463795.3111902482</v>
      </c>
      <c r="AJ192" s="195">
        <v>191</v>
      </c>
      <c r="AK192" s="195">
        <v>2612</v>
      </c>
      <c r="AL192" s="195">
        <v>0.5507300351584086</v>
      </c>
      <c r="AM192" s="195">
        <v>113</v>
      </c>
      <c r="AN192" s="195">
        <v>0.022122161315583398</v>
      </c>
      <c r="AO192" s="195">
        <v>0.01815390734732943</v>
      </c>
      <c r="AP192" s="195">
        <v>0</v>
      </c>
      <c r="AQ192" s="195">
        <v>113</v>
      </c>
      <c r="AR192" s="195">
        <v>0</v>
      </c>
      <c r="AS192" s="195">
        <v>0</v>
      </c>
      <c r="AT192" s="195">
        <v>0</v>
      </c>
      <c r="AU192" s="195">
        <v>146.52</v>
      </c>
      <c r="AV192" s="195">
        <v>34.86213486213486</v>
      </c>
      <c r="AW192" s="195">
        <v>0.5193196695101887</v>
      </c>
      <c r="AX192" s="195">
        <v>281</v>
      </c>
      <c r="AY192" s="195">
        <v>1802</v>
      </c>
      <c r="AZ192" s="195">
        <v>0.15593784683684794</v>
      </c>
      <c r="BA192" s="195">
        <v>0.09114339581333246</v>
      </c>
      <c r="BB192" s="195">
        <v>0</v>
      </c>
      <c r="BC192" s="195">
        <v>1048</v>
      </c>
      <c r="BD192" s="195">
        <v>2377</v>
      </c>
      <c r="BE192" s="195">
        <v>0.44089188052166595</v>
      </c>
      <c r="BF192" s="195">
        <v>0.026355539669535633</v>
      </c>
      <c r="BG192" s="195">
        <v>0</v>
      </c>
      <c r="BH192" s="195">
        <v>0</v>
      </c>
      <c r="BI192" s="195">
        <v>0</v>
      </c>
      <c r="BJ192" s="195">
        <v>-1225.9199999999998</v>
      </c>
      <c r="BK192" s="195">
        <v>-20942.8</v>
      </c>
      <c r="BL192" s="195">
        <v>-1430.2400000000002</v>
      </c>
      <c r="BM192" s="195">
        <v>-7304.44</v>
      </c>
      <c r="BN192" s="195">
        <v>-204.32</v>
      </c>
      <c r="BO192" s="195">
        <v>-12387</v>
      </c>
      <c r="BP192" s="195">
        <v>-59978.54833842505</v>
      </c>
      <c r="BQ192" s="195">
        <v>-436580.76</v>
      </c>
      <c r="BR192" s="195">
        <v>-66364.87476905528</v>
      </c>
      <c r="BS192" s="195">
        <v>383656</v>
      </c>
      <c r="BT192" s="195">
        <v>117909</v>
      </c>
      <c r="BU192" s="195">
        <v>224768.97935533107</v>
      </c>
      <c r="BV192" s="195">
        <v>-45.47227589964298</v>
      </c>
      <c r="BW192" s="195">
        <v>9676.06178048576</v>
      </c>
      <c r="BX192" s="195">
        <v>53223.876379360496</v>
      </c>
      <c r="BY192" s="195">
        <v>245023.06201938295</v>
      </c>
      <c r="BZ192" s="195">
        <v>374090.33204037865</v>
      </c>
      <c r="CA192" s="195">
        <v>101058.82328673525</v>
      </c>
      <c r="CB192" s="195">
        <v>459.71999999999997</v>
      </c>
      <c r="CC192" s="195">
        <v>18322.164472681998</v>
      </c>
      <c r="CD192" s="195">
        <v>1449390.672289401</v>
      </c>
      <c r="CE192" s="195">
        <v>776860.763950976</v>
      </c>
      <c r="CF192" s="195">
        <v>0</v>
      </c>
      <c r="CG192" s="229">
        <v>1148815.8857756082</v>
      </c>
      <c r="CH192" s="195">
        <v>-1149589</v>
      </c>
      <c r="CI192" s="195">
        <v>-128362.96703999999</v>
      </c>
      <c r="CJ192" s="195">
        <v>5720518.505742777</v>
      </c>
      <c r="CL192" s="195">
        <v>5125</v>
      </c>
    </row>
    <row r="193" spans="1:90" ht="9.75">
      <c r="A193" s="195">
        <v>638</v>
      </c>
      <c r="B193" s="195" t="s">
        <v>196</v>
      </c>
      <c r="C193" s="195">
        <v>50144</v>
      </c>
      <c r="D193" s="195">
        <v>169374776.75</v>
      </c>
      <c r="E193" s="195">
        <v>48008971.8677711</v>
      </c>
      <c r="F193" s="195">
        <v>16799592.79148339</v>
      </c>
      <c r="G193" s="195">
        <v>234183341.4092545</v>
      </c>
      <c r="H193" s="195">
        <v>3599.08</v>
      </c>
      <c r="I193" s="195">
        <v>180472267.52</v>
      </c>
      <c r="J193" s="195">
        <v>53711073.88925448</v>
      </c>
      <c r="K193" s="195">
        <v>1641845.7906104499</v>
      </c>
      <c r="L193" s="195">
        <v>5440358.41919207</v>
      </c>
      <c r="M193" s="195">
        <v>0</v>
      </c>
      <c r="N193" s="195">
        <v>60793278.099057</v>
      </c>
      <c r="O193" s="195">
        <v>-7894583.484038225</v>
      </c>
      <c r="P193" s="195">
        <v>52898694.61501877</v>
      </c>
      <c r="Q193" s="195">
        <v>3239</v>
      </c>
      <c r="R193" s="195">
        <v>609</v>
      </c>
      <c r="S193" s="195">
        <v>3713</v>
      </c>
      <c r="T193" s="195">
        <v>1855</v>
      </c>
      <c r="U193" s="195">
        <v>1815</v>
      </c>
      <c r="V193" s="195">
        <v>29052</v>
      </c>
      <c r="W193" s="195">
        <v>5913</v>
      </c>
      <c r="X193" s="195">
        <v>2907</v>
      </c>
      <c r="Y193" s="195">
        <v>1041</v>
      </c>
      <c r="Z193" s="195">
        <v>14839</v>
      </c>
      <c r="AA193" s="195">
        <v>1</v>
      </c>
      <c r="AB193" s="195">
        <v>32167</v>
      </c>
      <c r="AC193" s="195">
        <v>3137</v>
      </c>
      <c r="AD193" s="195">
        <v>9861</v>
      </c>
      <c r="AE193" s="195">
        <v>0.8292743036710938</v>
      </c>
      <c r="AF193" s="195">
        <v>48008971.8677711</v>
      </c>
      <c r="AG193" s="195">
        <v>10786647.781167366</v>
      </c>
      <c r="AH193" s="195">
        <v>3007241.89922905</v>
      </c>
      <c r="AI193" s="195">
        <v>972186.3253795588</v>
      </c>
      <c r="AJ193" s="195">
        <v>2593</v>
      </c>
      <c r="AK193" s="195">
        <v>24836</v>
      </c>
      <c r="AL193" s="195">
        <v>0.786320201212087</v>
      </c>
      <c r="AM193" s="195">
        <v>3137</v>
      </c>
      <c r="AN193" s="195">
        <v>0.06255982769623485</v>
      </c>
      <c r="AO193" s="195">
        <v>0.05859157372798088</v>
      </c>
      <c r="AP193" s="195">
        <v>1</v>
      </c>
      <c r="AQ193" s="195">
        <v>14839</v>
      </c>
      <c r="AR193" s="195">
        <v>1</v>
      </c>
      <c r="AS193" s="195">
        <v>3</v>
      </c>
      <c r="AT193" s="195">
        <v>1779</v>
      </c>
      <c r="AU193" s="195">
        <v>654.42</v>
      </c>
      <c r="AV193" s="195">
        <v>76.62357507411143</v>
      </c>
      <c r="AW193" s="195">
        <v>0.23627966115536217</v>
      </c>
      <c r="AX193" s="195">
        <v>2570</v>
      </c>
      <c r="AY193" s="195">
        <v>16527</v>
      </c>
      <c r="AZ193" s="195">
        <v>0.15550311611302717</v>
      </c>
      <c r="BA193" s="195">
        <v>0.09070866508951168</v>
      </c>
      <c r="BB193" s="195">
        <v>0</v>
      </c>
      <c r="BC193" s="195">
        <v>20531</v>
      </c>
      <c r="BD193" s="195">
        <v>21997</v>
      </c>
      <c r="BE193" s="195">
        <v>0.933354548347502</v>
      </c>
      <c r="BF193" s="195">
        <v>0.5188182074953717</v>
      </c>
      <c r="BG193" s="195">
        <v>0</v>
      </c>
      <c r="BH193" s="195">
        <v>1</v>
      </c>
      <c r="BI193" s="195">
        <v>0</v>
      </c>
      <c r="BJ193" s="195">
        <v>-12034.56</v>
      </c>
      <c r="BK193" s="195">
        <v>-205590.4</v>
      </c>
      <c r="BL193" s="195">
        <v>-14040.320000000002</v>
      </c>
      <c r="BM193" s="195">
        <v>-71705.92</v>
      </c>
      <c r="BN193" s="195">
        <v>-2005.76</v>
      </c>
      <c r="BO193" s="195">
        <v>340227</v>
      </c>
      <c r="BP193" s="195">
        <v>-2985623.663072068</v>
      </c>
      <c r="BQ193" s="195">
        <v>-4285807.68</v>
      </c>
      <c r="BR193" s="195">
        <v>-441406.7972930819</v>
      </c>
      <c r="BS193" s="195">
        <v>3312713</v>
      </c>
      <c r="BT193" s="195">
        <v>1135672</v>
      </c>
      <c r="BU193" s="195">
        <v>2360718.5689561497</v>
      </c>
      <c r="BV193" s="195">
        <v>50410.92073674268</v>
      </c>
      <c r="BW193" s="195">
        <v>227364.6802771861</v>
      </c>
      <c r="BX193" s="195">
        <v>805241.288831554</v>
      </c>
      <c r="BY193" s="195">
        <v>2210620.0389932</v>
      </c>
      <c r="BZ193" s="195">
        <v>3474053.090596174</v>
      </c>
      <c r="CA193" s="195">
        <v>1103991.4519041427</v>
      </c>
      <c r="CB193" s="195">
        <v>4512.96</v>
      </c>
      <c r="CC193" s="195">
        <v>-144867.640737931</v>
      </c>
      <c r="CD193" s="195">
        <v>14439250.562264137</v>
      </c>
      <c r="CE193" s="195">
        <v>5440358.41919207</v>
      </c>
      <c r="CF193" s="195">
        <v>0</v>
      </c>
      <c r="CG193" s="229">
        <v>-7894583.484038225</v>
      </c>
      <c r="CH193" s="195">
        <v>-2473781</v>
      </c>
      <c r="CI193" s="195">
        <v>-211233.66095999978</v>
      </c>
      <c r="CJ193" s="195">
        <v>50424913.61501877</v>
      </c>
      <c r="CL193" s="195">
        <v>49928</v>
      </c>
    </row>
    <row r="194" spans="1:90" ht="9.75">
      <c r="A194" s="195">
        <v>614</v>
      </c>
      <c r="B194" s="195" t="s">
        <v>197</v>
      </c>
      <c r="C194" s="195">
        <v>3424</v>
      </c>
      <c r="D194" s="195">
        <v>11452834.35</v>
      </c>
      <c r="E194" s="195">
        <v>6991942.557913468</v>
      </c>
      <c r="F194" s="195">
        <v>2838093.400348309</v>
      </c>
      <c r="G194" s="195">
        <v>21282870.30826178</v>
      </c>
      <c r="H194" s="195">
        <v>3599.08</v>
      </c>
      <c r="I194" s="195">
        <v>12323249.92</v>
      </c>
      <c r="J194" s="195">
        <v>8959620.388261778</v>
      </c>
      <c r="K194" s="195">
        <v>3354925.0138187995</v>
      </c>
      <c r="L194" s="195">
        <v>1129454.3314855478</v>
      </c>
      <c r="M194" s="195">
        <v>0</v>
      </c>
      <c r="N194" s="195">
        <v>13443999.733566124</v>
      </c>
      <c r="O194" s="195">
        <v>3521513.3759190803</v>
      </c>
      <c r="P194" s="195">
        <v>16965513.109485205</v>
      </c>
      <c r="Q194" s="195">
        <v>103</v>
      </c>
      <c r="R194" s="195">
        <v>20</v>
      </c>
      <c r="S194" s="195">
        <v>141</v>
      </c>
      <c r="T194" s="195">
        <v>98</v>
      </c>
      <c r="U194" s="195">
        <v>98</v>
      </c>
      <c r="V194" s="195">
        <v>1771</v>
      </c>
      <c r="W194" s="195">
        <v>668</v>
      </c>
      <c r="X194" s="195">
        <v>410</v>
      </c>
      <c r="Y194" s="195">
        <v>115</v>
      </c>
      <c r="Z194" s="195">
        <v>4</v>
      </c>
      <c r="AA194" s="195">
        <v>1</v>
      </c>
      <c r="AB194" s="195">
        <v>3391</v>
      </c>
      <c r="AC194" s="195">
        <v>28</v>
      </c>
      <c r="AD194" s="195">
        <v>1193</v>
      </c>
      <c r="AE194" s="195">
        <v>1.768719131123519</v>
      </c>
      <c r="AF194" s="195">
        <v>6991942.557913468</v>
      </c>
      <c r="AG194" s="195">
        <v>126699383.74005644</v>
      </c>
      <c r="AH194" s="195">
        <v>22290383.389114257</v>
      </c>
      <c r="AI194" s="195">
        <v>15394436.675276315</v>
      </c>
      <c r="AJ194" s="195">
        <v>310</v>
      </c>
      <c r="AK194" s="195">
        <v>1467</v>
      </c>
      <c r="AL194" s="195">
        <v>1.591512842994274</v>
      </c>
      <c r="AM194" s="195">
        <v>28</v>
      </c>
      <c r="AN194" s="195">
        <v>0.008177570093457943</v>
      </c>
      <c r="AO194" s="195">
        <v>0.004209316125203975</v>
      </c>
      <c r="AP194" s="195">
        <v>0</v>
      </c>
      <c r="AQ194" s="195">
        <v>4</v>
      </c>
      <c r="AR194" s="195">
        <v>1</v>
      </c>
      <c r="AS194" s="195">
        <v>0</v>
      </c>
      <c r="AT194" s="195">
        <v>0</v>
      </c>
      <c r="AU194" s="195">
        <v>3039.75</v>
      </c>
      <c r="AV194" s="195">
        <v>1.1264084217452093</v>
      </c>
      <c r="AW194" s="195">
        <v>16.07284889345289</v>
      </c>
      <c r="AX194" s="195">
        <v>162</v>
      </c>
      <c r="AY194" s="195">
        <v>852</v>
      </c>
      <c r="AZ194" s="195">
        <v>0.19014084507042253</v>
      </c>
      <c r="BA194" s="195">
        <v>0.12534639404690706</v>
      </c>
      <c r="BB194" s="195">
        <v>1.520966</v>
      </c>
      <c r="BC194" s="195">
        <v>964</v>
      </c>
      <c r="BD194" s="195">
        <v>1064</v>
      </c>
      <c r="BE194" s="195">
        <v>0.9060150375939849</v>
      </c>
      <c r="BF194" s="195">
        <v>0.4914786967418546</v>
      </c>
      <c r="BG194" s="195">
        <v>0</v>
      </c>
      <c r="BH194" s="195">
        <v>1</v>
      </c>
      <c r="BI194" s="195">
        <v>0</v>
      </c>
      <c r="BJ194" s="195">
        <v>-821.76</v>
      </c>
      <c r="BK194" s="195">
        <v>-14038.4</v>
      </c>
      <c r="BL194" s="195">
        <v>-958.7200000000001</v>
      </c>
      <c r="BM194" s="195">
        <v>-4896.32</v>
      </c>
      <c r="BN194" s="195">
        <v>-136.96</v>
      </c>
      <c r="BO194" s="195">
        <v>73754</v>
      </c>
      <c r="BP194" s="195">
        <v>-112972.01962597299</v>
      </c>
      <c r="BQ194" s="195">
        <v>-292649.27999999997</v>
      </c>
      <c r="BR194" s="195">
        <v>-161676.7909724284</v>
      </c>
      <c r="BS194" s="195">
        <v>388225</v>
      </c>
      <c r="BT194" s="195">
        <v>132356</v>
      </c>
      <c r="BU194" s="195">
        <v>346191.88857336773</v>
      </c>
      <c r="BV194" s="195">
        <v>20772.919122280637</v>
      </c>
      <c r="BW194" s="195">
        <v>57066.91880422467</v>
      </c>
      <c r="BX194" s="195">
        <v>160530.7477414575</v>
      </c>
      <c r="BY194" s="195">
        <v>211708.16998792533</v>
      </c>
      <c r="BZ194" s="195">
        <v>327515.5728103581</v>
      </c>
      <c r="CA194" s="195">
        <v>96131.70210940945</v>
      </c>
      <c r="CB194" s="195">
        <v>308.15999999999997</v>
      </c>
      <c r="CC194" s="195">
        <v>148.1429349255268</v>
      </c>
      <c r="CD194" s="195">
        <v>1653032.4311115209</v>
      </c>
      <c r="CE194" s="195">
        <v>1129454.3314855478</v>
      </c>
      <c r="CF194" s="195">
        <v>0</v>
      </c>
      <c r="CG194" s="229">
        <v>3521513.3759190803</v>
      </c>
      <c r="CH194" s="195">
        <v>920</v>
      </c>
      <c r="CI194" s="195">
        <v>-74235.888</v>
      </c>
      <c r="CJ194" s="195">
        <v>16966433.109485205</v>
      </c>
      <c r="CL194" s="195">
        <v>3477</v>
      </c>
    </row>
    <row r="195" spans="1:90" ht="9.75">
      <c r="A195" s="195">
        <v>615</v>
      </c>
      <c r="B195" s="195" t="s">
        <v>198</v>
      </c>
      <c r="C195" s="195">
        <v>8187</v>
      </c>
      <c r="D195" s="195">
        <v>30879500.48</v>
      </c>
      <c r="E195" s="195">
        <v>14380762.91633397</v>
      </c>
      <c r="F195" s="195">
        <v>5467074.647128422</v>
      </c>
      <c r="G195" s="195">
        <v>50727338.043462396</v>
      </c>
      <c r="H195" s="195">
        <v>3599.08</v>
      </c>
      <c r="I195" s="195">
        <v>29465667.96</v>
      </c>
      <c r="J195" s="195">
        <v>21261670.083462395</v>
      </c>
      <c r="K195" s="195">
        <v>3915364.830337498</v>
      </c>
      <c r="L195" s="195">
        <v>2196470.066994446</v>
      </c>
      <c r="M195" s="195">
        <v>412470.3345372153</v>
      </c>
      <c r="N195" s="195">
        <v>27785975.315331556</v>
      </c>
      <c r="O195" s="195">
        <v>8295912.714247808</v>
      </c>
      <c r="P195" s="195">
        <v>36081888.029579364</v>
      </c>
      <c r="Q195" s="195">
        <v>510</v>
      </c>
      <c r="R195" s="195">
        <v>85</v>
      </c>
      <c r="S195" s="195">
        <v>535</v>
      </c>
      <c r="T195" s="195">
        <v>284</v>
      </c>
      <c r="U195" s="195">
        <v>298</v>
      </c>
      <c r="V195" s="195">
        <v>4154</v>
      </c>
      <c r="W195" s="195">
        <v>1196</v>
      </c>
      <c r="X195" s="195">
        <v>831</v>
      </c>
      <c r="Y195" s="195">
        <v>294</v>
      </c>
      <c r="Z195" s="195">
        <v>10</v>
      </c>
      <c r="AA195" s="195">
        <v>3</v>
      </c>
      <c r="AB195" s="195">
        <v>8015</v>
      </c>
      <c r="AC195" s="195">
        <v>159</v>
      </c>
      <c r="AD195" s="195">
        <v>2321</v>
      </c>
      <c r="AE195" s="195">
        <v>1.5214297834422728</v>
      </c>
      <c r="AF195" s="195">
        <v>14380762.91633397</v>
      </c>
      <c r="AG195" s="195">
        <v>4762568.088384865</v>
      </c>
      <c r="AH195" s="195">
        <v>1117272.0656352679</v>
      </c>
      <c r="AI195" s="195">
        <v>463795.3111902481</v>
      </c>
      <c r="AJ195" s="195">
        <v>543</v>
      </c>
      <c r="AK195" s="195">
        <v>3211</v>
      </c>
      <c r="AL195" s="195">
        <v>1.2736147838430614</v>
      </c>
      <c r="AM195" s="195">
        <v>159</v>
      </c>
      <c r="AN195" s="195">
        <v>0.01942103334554782</v>
      </c>
      <c r="AO195" s="195">
        <v>0.015452779377293852</v>
      </c>
      <c r="AP195" s="195">
        <v>0</v>
      </c>
      <c r="AQ195" s="195">
        <v>10</v>
      </c>
      <c r="AR195" s="195">
        <v>3</v>
      </c>
      <c r="AS195" s="195">
        <v>0</v>
      </c>
      <c r="AT195" s="195">
        <v>0</v>
      </c>
      <c r="AU195" s="195">
        <v>5638.03</v>
      </c>
      <c r="AV195" s="195">
        <v>1.452102950853401</v>
      </c>
      <c r="AW195" s="195">
        <v>12.467843512323581</v>
      </c>
      <c r="AX195" s="195">
        <v>313</v>
      </c>
      <c r="AY195" s="195">
        <v>2006</v>
      </c>
      <c r="AZ195" s="195">
        <v>0.1560319042871386</v>
      </c>
      <c r="BA195" s="195">
        <v>0.0912374532636231</v>
      </c>
      <c r="BB195" s="195">
        <v>1.418383</v>
      </c>
      <c r="BC195" s="195">
        <v>2447</v>
      </c>
      <c r="BD195" s="195">
        <v>2491</v>
      </c>
      <c r="BE195" s="195">
        <v>0.9823364110798876</v>
      </c>
      <c r="BF195" s="195">
        <v>0.5678000702277572</v>
      </c>
      <c r="BG195" s="195">
        <v>0</v>
      </c>
      <c r="BH195" s="195">
        <v>3</v>
      </c>
      <c r="BI195" s="195">
        <v>0</v>
      </c>
      <c r="BJ195" s="195">
        <v>-1964.8799999999999</v>
      </c>
      <c r="BK195" s="195">
        <v>-33566.7</v>
      </c>
      <c r="BL195" s="195">
        <v>-2292.36</v>
      </c>
      <c r="BM195" s="195">
        <v>-11707.41</v>
      </c>
      <c r="BN195" s="195">
        <v>-327.48</v>
      </c>
      <c r="BO195" s="195">
        <v>420717</v>
      </c>
      <c r="BP195" s="195">
        <v>-284987.8173974415</v>
      </c>
      <c r="BQ195" s="195">
        <v>-699742.89</v>
      </c>
      <c r="BR195" s="195">
        <v>-466887.4905638397</v>
      </c>
      <c r="BS195" s="195">
        <v>805732</v>
      </c>
      <c r="BT195" s="195">
        <v>241095</v>
      </c>
      <c r="BU195" s="195">
        <v>688020.9831289338</v>
      </c>
      <c r="BV195" s="195">
        <v>36509.242249512936</v>
      </c>
      <c r="BW195" s="195">
        <v>95626.54889223831</v>
      </c>
      <c r="BX195" s="195">
        <v>348466.6260850866</v>
      </c>
      <c r="BY195" s="195">
        <v>455622.06844321423</v>
      </c>
      <c r="BZ195" s="195">
        <v>656757.2029113228</v>
      </c>
      <c r="CA195" s="195">
        <v>192948.82523202122</v>
      </c>
      <c r="CB195" s="195">
        <v>736.8299999999999</v>
      </c>
      <c r="CC195" s="195">
        <v>-12101.911986603023</v>
      </c>
      <c r="CD195" s="195">
        <v>3463242.924391887</v>
      </c>
      <c r="CE195" s="195">
        <v>2196470.066994446</v>
      </c>
      <c r="CF195" s="195">
        <v>412470.3345372153</v>
      </c>
      <c r="CG195" s="229">
        <v>8295912.714247808</v>
      </c>
      <c r="CH195" s="195">
        <v>-220783</v>
      </c>
      <c r="CI195" s="195">
        <v>13088.959199999998</v>
      </c>
      <c r="CJ195" s="195">
        <v>35861105.029579364</v>
      </c>
      <c r="CL195" s="195">
        <v>8257</v>
      </c>
    </row>
    <row r="196" spans="1:90" ht="9.75">
      <c r="A196" s="195">
        <v>616</v>
      </c>
      <c r="B196" s="195" t="s">
        <v>199</v>
      </c>
      <c r="C196" s="195">
        <v>1988</v>
      </c>
      <c r="D196" s="195">
        <v>7082205.66</v>
      </c>
      <c r="E196" s="195">
        <v>2038963.0657555766</v>
      </c>
      <c r="F196" s="195">
        <v>405729.6239143208</v>
      </c>
      <c r="G196" s="195">
        <v>9526898.349669896</v>
      </c>
      <c r="H196" s="195">
        <v>3599.08</v>
      </c>
      <c r="I196" s="195">
        <v>7154971.04</v>
      </c>
      <c r="J196" s="195">
        <v>2371927.309669896</v>
      </c>
      <c r="K196" s="195">
        <v>23061.879907755258</v>
      </c>
      <c r="L196" s="195">
        <v>573215.2374661942</v>
      </c>
      <c r="M196" s="195">
        <v>0</v>
      </c>
      <c r="N196" s="195">
        <v>2968204.4270438454</v>
      </c>
      <c r="O196" s="195">
        <v>850559.5975818193</v>
      </c>
      <c r="P196" s="195">
        <v>3818764.0246256646</v>
      </c>
      <c r="Q196" s="195">
        <v>131</v>
      </c>
      <c r="R196" s="195">
        <v>23</v>
      </c>
      <c r="S196" s="195">
        <v>139</v>
      </c>
      <c r="T196" s="195">
        <v>80</v>
      </c>
      <c r="U196" s="195">
        <v>83</v>
      </c>
      <c r="V196" s="195">
        <v>1092</v>
      </c>
      <c r="W196" s="195">
        <v>247</v>
      </c>
      <c r="X196" s="195">
        <v>143</v>
      </c>
      <c r="Y196" s="195">
        <v>50</v>
      </c>
      <c r="Z196" s="195">
        <v>16</v>
      </c>
      <c r="AA196" s="195">
        <v>0</v>
      </c>
      <c r="AB196" s="195">
        <v>1911</v>
      </c>
      <c r="AC196" s="195">
        <v>61</v>
      </c>
      <c r="AD196" s="195">
        <v>440</v>
      </c>
      <c r="AE196" s="195">
        <v>0.888357465763101</v>
      </c>
      <c r="AF196" s="195">
        <v>2038963.0657555766</v>
      </c>
      <c r="AG196" s="195">
        <v>8282324.89105862</v>
      </c>
      <c r="AH196" s="195">
        <v>2079597.0207392965</v>
      </c>
      <c r="AI196" s="195">
        <v>927590.6223804965</v>
      </c>
      <c r="AJ196" s="195">
        <v>88</v>
      </c>
      <c r="AK196" s="195">
        <v>960</v>
      </c>
      <c r="AL196" s="195">
        <v>0.6903828695537257</v>
      </c>
      <c r="AM196" s="195">
        <v>61</v>
      </c>
      <c r="AN196" s="195">
        <v>0.0306841046277666</v>
      </c>
      <c r="AO196" s="195">
        <v>0.02671585065951263</v>
      </c>
      <c r="AP196" s="195">
        <v>0</v>
      </c>
      <c r="AQ196" s="195">
        <v>16</v>
      </c>
      <c r="AR196" s="195">
        <v>0</v>
      </c>
      <c r="AS196" s="195">
        <v>0</v>
      </c>
      <c r="AT196" s="195">
        <v>0</v>
      </c>
      <c r="AU196" s="195">
        <v>145.03</v>
      </c>
      <c r="AV196" s="195">
        <v>13.707508791284562</v>
      </c>
      <c r="AW196" s="195">
        <v>1.3207791897631078</v>
      </c>
      <c r="AX196" s="195">
        <v>105</v>
      </c>
      <c r="AY196" s="195">
        <v>648</v>
      </c>
      <c r="AZ196" s="195">
        <v>0.16203703703703703</v>
      </c>
      <c r="BA196" s="195">
        <v>0.09724258601352155</v>
      </c>
      <c r="BB196" s="195">
        <v>0</v>
      </c>
      <c r="BC196" s="195">
        <v>508</v>
      </c>
      <c r="BD196" s="195">
        <v>849</v>
      </c>
      <c r="BE196" s="195">
        <v>0.5983510011778563</v>
      </c>
      <c r="BF196" s="195">
        <v>0.18381466032572602</v>
      </c>
      <c r="BG196" s="195">
        <v>0</v>
      </c>
      <c r="BH196" s="195">
        <v>0</v>
      </c>
      <c r="BI196" s="195">
        <v>0</v>
      </c>
      <c r="BJ196" s="195">
        <v>-477.12</v>
      </c>
      <c r="BK196" s="195">
        <v>-8150.799999999999</v>
      </c>
      <c r="BL196" s="195">
        <v>-556.6400000000001</v>
      </c>
      <c r="BM196" s="195">
        <v>-2842.8399999999997</v>
      </c>
      <c r="BN196" s="195">
        <v>-79.52</v>
      </c>
      <c r="BO196" s="195">
        <v>3269</v>
      </c>
      <c r="BP196" s="195">
        <v>-47902.98112231011</v>
      </c>
      <c r="BQ196" s="195">
        <v>-169914.36</v>
      </c>
      <c r="BR196" s="195">
        <v>50486.45994817</v>
      </c>
      <c r="BS196" s="195">
        <v>169950</v>
      </c>
      <c r="BT196" s="195">
        <v>60269</v>
      </c>
      <c r="BU196" s="195">
        <v>134916.29841328936</v>
      </c>
      <c r="BV196" s="195">
        <v>5613.310900917095</v>
      </c>
      <c r="BW196" s="195">
        <v>26742.79937552646</v>
      </c>
      <c r="BX196" s="195">
        <v>40079.038482578464</v>
      </c>
      <c r="BY196" s="195">
        <v>126662.72441790301</v>
      </c>
      <c r="BZ196" s="195">
        <v>192233.72481729407</v>
      </c>
      <c r="CA196" s="195">
        <v>54526.841074924756</v>
      </c>
      <c r="CB196" s="195">
        <v>178.92</v>
      </c>
      <c r="CC196" s="195">
        <v>-5408.938842098967</v>
      </c>
      <c r="CD196" s="195">
        <v>859519.1785885043</v>
      </c>
      <c r="CE196" s="195">
        <v>573215.2374661942</v>
      </c>
      <c r="CF196" s="195">
        <v>0</v>
      </c>
      <c r="CG196" s="229">
        <v>850559.5975818193</v>
      </c>
      <c r="CH196" s="195">
        <v>-446084</v>
      </c>
      <c r="CI196" s="195">
        <v>-860185.56048</v>
      </c>
      <c r="CJ196" s="195">
        <v>3372680.0246256646</v>
      </c>
      <c r="CL196" s="195">
        <v>1971</v>
      </c>
    </row>
    <row r="197" spans="1:90" ht="9.75">
      <c r="A197" s="195">
        <v>619</v>
      </c>
      <c r="B197" s="195" t="s">
        <v>200</v>
      </c>
      <c r="C197" s="195">
        <v>3003</v>
      </c>
      <c r="D197" s="195">
        <v>11802332.85</v>
      </c>
      <c r="E197" s="195">
        <v>4282864.210341471</v>
      </c>
      <c r="F197" s="195">
        <v>778521.208365308</v>
      </c>
      <c r="G197" s="195">
        <v>16863718.268706776</v>
      </c>
      <c r="H197" s="195">
        <v>3599.08</v>
      </c>
      <c r="I197" s="195">
        <v>10808037.24</v>
      </c>
      <c r="J197" s="195">
        <v>6055681.028706776</v>
      </c>
      <c r="K197" s="195">
        <v>82502.43439695625</v>
      </c>
      <c r="L197" s="195">
        <v>1167735.262431573</v>
      </c>
      <c r="M197" s="195">
        <v>0</v>
      </c>
      <c r="N197" s="195">
        <v>7305918.725535305</v>
      </c>
      <c r="O197" s="195">
        <v>2909247.702946977</v>
      </c>
      <c r="P197" s="195">
        <v>10215166.428482283</v>
      </c>
      <c r="Q197" s="195">
        <v>121</v>
      </c>
      <c r="R197" s="195">
        <v>32</v>
      </c>
      <c r="S197" s="195">
        <v>177</v>
      </c>
      <c r="T197" s="195">
        <v>93</v>
      </c>
      <c r="U197" s="195">
        <v>104</v>
      </c>
      <c r="V197" s="195">
        <v>1525</v>
      </c>
      <c r="W197" s="195">
        <v>458</v>
      </c>
      <c r="X197" s="195">
        <v>324</v>
      </c>
      <c r="Y197" s="195">
        <v>169</v>
      </c>
      <c r="Z197" s="195">
        <v>4</v>
      </c>
      <c r="AA197" s="195">
        <v>0</v>
      </c>
      <c r="AB197" s="195">
        <v>2891</v>
      </c>
      <c r="AC197" s="195">
        <v>108</v>
      </c>
      <c r="AD197" s="195">
        <v>951</v>
      </c>
      <c r="AE197" s="195">
        <v>1.2353037238000903</v>
      </c>
      <c r="AF197" s="195">
        <v>4282864.210341471</v>
      </c>
      <c r="AG197" s="195">
        <v>18072602.512102902</v>
      </c>
      <c r="AH197" s="195">
        <v>3610803.5372798652</v>
      </c>
      <c r="AI197" s="195">
        <v>2274380.852952178</v>
      </c>
      <c r="AJ197" s="195">
        <v>133</v>
      </c>
      <c r="AK197" s="195">
        <v>1276</v>
      </c>
      <c r="AL197" s="195">
        <v>0.7850178539525124</v>
      </c>
      <c r="AM197" s="195">
        <v>108</v>
      </c>
      <c r="AN197" s="195">
        <v>0.03596403596403597</v>
      </c>
      <c r="AO197" s="195">
        <v>0.031995781995782</v>
      </c>
      <c r="AP197" s="195">
        <v>0</v>
      </c>
      <c r="AQ197" s="195">
        <v>4</v>
      </c>
      <c r="AR197" s="195">
        <v>0</v>
      </c>
      <c r="AS197" s="195">
        <v>0</v>
      </c>
      <c r="AT197" s="195">
        <v>0</v>
      </c>
      <c r="AU197" s="195">
        <v>361.08</v>
      </c>
      <c r="AV197" s="195">
        <v>8.31671651711532</v>
      </c>
      <c r="AW197" s="195">
        <v>2.1768918440066223</v>
      </c>
      <c r="AX197" s="195">
        <v>131</v>
      </c>
      <c r="AY197" s="195">
        <v>773</v>
      </c>
      <c r="AZ197" s="195">
        <v>0.16946959896507116</v>
      </c>
      <c r="BA197" s="195">
        <v>0.10467514794155568</v>
      </c>
      <c r="BB197" s="195">
        <v>0</v>
      </c>
      <c r="BC197" s="195">
        <v>917</v>
      </c>
      <c r="BD197" s="195">
        <v>1079</v>
      </c>
      <c r="BE197" s="195">
        <v>0.8498609823911029</v>
      </c>
      <c r="BF197" s="195">
        <v>0.43532464153897255</v>
      </c>
      <c r="BG197" s="195">
        <v>0</v>
      </c>
      <c r="BH197" s="195">
        <v>0</v>
      </c>
      <c r="BI197" s="195">
        <v>0</v>
      </c>
      <c r="BJ197" s="195">
        <v>-720.72</v>
      </c>
      <c r="BK197" s="195">
        <v>-12312.3</v>
      </c>
      <c r="BL197" s="195">
        <v>-840.84</v>
      </c>
      <c r="BM197" s="195">
        <v>-4294.29</v>
      </c>
      <c r="BN197" s="195">
        <v>-120.12</v>
      </c>
      <c r="BO197" s="195">
        <v>-2031</v>
      </c>
      <c r="BP197" s="195">
        <v>-104964.03944011669</v>
      </c>
      <c r="BQ197" s="195">
        <v>-256666.41</v>
      </c>
      <c r="BR197" s="195">
        <v>164582.84655112214</v>
      </c>
      <c r="BS197" s="195">
        <v>336617</v>
      </c>
      <c r="BT197" s="195">
        <v>105974</v>
      </c>
      <c r="BU197" s="195">
        <v>275176.4261463324</v>
      </c>
      <c r="BV197" s="195">
        <v>17270.633688822705</v>
      </c>
      <c r="BW197" s="195">
        <v>36750.65009825855</v>
      </c>
      <c r="BX197" s="195">
        <v>126163.3288833969</v>
      </c>
      <c r="BY197" s="195">
        <v>187520.19939022846</v>
      </c>
      <c r="BZ197" s="195">
        <v>296557.1127692157</v>
      </c>
      <c r="CA197" s="195">
        <v>89942.95135549175</v>
      </c>
      <c r="CB197" s="195">
        <v>270.27</v>
      </c>
      <c r="CC197" s="195">
        <v>-1975.3570111791305</v>
      </c>
      <c r="CD197" s="195">
        <v>1632819.0618716895</v>
      </c>
      <c r="CE197" s="195">
        <v>1167735.262431573</v>
      </c>
      <c r="CF197" s="195">
        <v>0</v>
      </c>
      <c r="CG197" s="229">
        <v>2909247.702946977</v>
      </c>
      <c r="CH197" s="195">
        <v>-50726</v>
      </c>
      <c r="CI197" s="195">
        <v>215583.62352</v>
      </c>
      <c r="CJ197" s="195">
        <v>10164440.428482283</v>
      </c>
      <c r="CL197" s="195">
        <v>3049</v>
      </c>
    </row>
    <row r="198" spans="1:90" ht="9.75">
      <c r="A198" s="195">
        <v>620</v>
      </c>
      <c r="B198" s="195" t="s">
        <v>201</v>
      </c>
      <c r="C198" s="195">
        <v>2735</v>
      </c>
      <c r="D198" s="195">
        <v>9418607.790000001</v>
      </c>
      <c r="E198" s="195">
        <v>5924559.9836185565</v>
      </c>
      <c r="F198" s="195">
        <v>2274956.7577704545</v>
      </c>
      <c r="G198" s="195">
        <v>17618124.531389013</v>
      </c>
      <c r="H198" s="195">
        <v>3599.08</v>
      </c>
      <c r="I198" s="195">
        <v>9843483.799999999</v>
      </c>
      <c r="J198" s="195">
        <v>7774640.731389014</v>
      </c>
      <c r="K198" s="195">
        <v>2956371.8510635993</v>
      </c>
      <c r="L198" s="195">
        <v>928227.483194451</v>
      </c>
      <c r="M198" s="195">
        <v>0</v>
      </c>
      <c r="N198" s="195">
        <v>11659240.065647066</v>
      </c>
      <c r="O198" s="195">
        <v>2191463.1212465125</v>
      </c>
      <c r="P198" s="195">
        <v>13850703.186893579</v>
      </c>
      <c r="Q198" s="195">
        <v>87</v>
      </c>
      <c r="R198" s="195">
        <v>17</v>
      </c>
      <c r="S198" s="195">
        <v>113</v>
      </c>
      <c r="T198" s="195">
        <v>64</v>
      </c>
      <c r="U198" s="195">
        <v>91</v>
      </c>
      <c r="V198" s="195">
        <v>1427</v>
      </c>
      <c r="W198" s="195">
        <v>512</v>
      </c>
      <c r="X198" s="195">
        <v>306</v>
      </c>
      <c r="Y198" s="195">
        <v>118</v>
      </c>
      <c r="Z198" s="195">
        <v>2</v>
      </c>
      <c r="AA198" s="195">
        <v>0</v>
      </c>
      <c r="AB198" s="195">
        <v>2681</v>
      </c>
      <c r="AC198" s="195">
        <v>52</v>
      </c>
      <c r="AD198" s="195">
        <v>936</v>
      </c>
      <c r="AE198" s="195">
        <v>1.876262280670559</v>
      </c>
      <c r="AF198" s="195">
        <v>5924559.9836185565</v>
      </c>
      <c r="AG198" s="195">
        <v>2150933.1221385757</v>
      </c>
      <c r="AH198" s="195">
        <v>666091.4388667584</v>
      </c>
      <c r="AI198" s="195">
        <v>205140.2337956867</v>
      </c>
      <c r="AJ198" s="195">
        <v>187</v>
      </c>
      <c r="AK198" s="195">
        <v>1100</v>
      </c>
      <c r="AL198" s="195">
        <v>1.2803464126269097</v>
      </c>
      <c r="AM198" s="195">
        <v>52</v>
      </c>
      <c r="AN198" s="195">
        <v>0.019012797074954298</v>
      </c>
      <c r="AO198" s="195">
        <v>0.01504454310670033</v>
      </c>
      <c r="AP198" s="195">
        <v>0</v>
      </c>
      <c r="AQ198" s="195">
        <v>2</v>
      </c>
      <c r="AR198" s="195">
        <v>0</v>
      </c>
      <c r="AS198" s="195">
        <v>0</v>
      </c>
      <c r="AT198" s="195">
        <v>0</v>
      </c>
      <c r="AU198" s="195">
        <v>2461.3</v>
      </c>
      <c r="AV198" s="195">
        <v>1.1112013976353958</v>
      </c>
      <c r="AW198" s="195">
        <v>16.29280920051896</v>
      </c>
      <c r="AX198" s="195">
        <v>129</v>
      </c>
      <c r="AY198" s="195">
        <v>668</v>
      </c>
      <c r="AZ198" s="195">
        <v>0.19311377245508982</v>
      </c>
      <c r="BA198" s="195">
        <v>0.12831932143157432</v>
      </c>
      <c r="BB198" s="195">
        <v>1.683249</v>
      </c>
      <c r="BC198" s="195">
        <v>773</v>
      </c>
      <c r="BD198" s="195">
        <v>855</v>
      </c>
      <c r="BE198" s="195">
        <v>0.904093567251462</v>
      </c>
      <c r="BF198" s="195">
        <v>0.48955722639933164</v>
      </c>
      <c r="BG198" s="195">
        <v>0</v>
      </c>
      <c r="BH198" s="195">
        <v>0</v>
      </c>
      <c r="BI198" s="195">
        <v>0</v>
      </c>
      <c r="BJ198" s="195">
        <v>-656.4</v>
      </c>
      <c r="BK198" s="195">
        <v>-11213.499999999998</v>
      </c>
      <c r="BL198" s="195">
        <v>-765.8000000000001</v>
      </c>
      <c r="BM198" s="195">
        <v>-3911.0499999999997</v>
      </c>
      <c r="BN198" s="195">
        <v>-109.4</v>
      </c>
      <c r="BO198" s="195">
        <v>133095</v>
      </c>
      <c r="BP198" s="195">
        <v>-62746.94155945153</v>
      </c>
      <c r="BQ198" s="195">
        <v>-233760.44999999998</v>
      </c>
      <c r="BR198" s="195">
        <v>-69019.54834536463</v>
      </c>
      <c r="BS198" s="195">
        <v>322815</v>
      </c>
      <c r="BT198" s="195">
        <v>97700</v>
      </c>
      <c r="BU198" s="195">
        <v>244790.15556027857</v>
      </c>
      <c r="BV198" s="195">
        <v>14632.251434991533</v>
      </c>
      <c r="BW198" s="195">
        <v>24727.2558363038</v>
      </c>
      <c r="BX198" s="195">
        <v>130873.78517567727</v>
      </c>
      <c r="BY198" s="195">
        <v>148340.0917950246</v>
      </c>
      <c r="BZ198" s="195">
        <v>236625.1477244411</v>
      </c>
      <c r="CA198" s="195">
        <v>72430.37775755036</v>
      </c>
      <c r="CB198" s="195">
        <v>246.14999999999998</v>
      </c>
      <c r="CC198" s="195">
        <v>-38300.04218500018</v>
      </c>
      <c r="CD198" s="195">
        <v>1318955.6247539024</v>
      </c>
      <c r="CE198" s="195">
        <v>928227.483194451</v>
      </c>
      <c r="CF198" s="195">
        <v>0</v>
      </c>
      <c r="CG198" s="229">
        <v>2191463.1212465125</v>
      </c>
      <c r="CH198" s="195">
        <v>72064</v>
      </c>
      <c r="CI198" s="195">
        <v>9051.568800000001</v>
      </c>
      <c r="CJ198" s="195">
        <v>13922767.186893579</v>
      </c>
      <c r="CL198" s="195">
        <v>2776</v>
      </c>
    </row>
    <row r="199" spans="1:90" ht="9.75">
      <c r="A199" s="195">
        <v>623</v>
      </c>
      <c r="B199" s="195" t="s">
        <v>202</v>
      </c>
      <c r="C199" s="195">
        <v>2234</v>
      </c>
      <c r="D199" s="195">
        <v>8040700.510000001</v>
      </c>
      <c r="E199" s="195">
        <v>4335454.826709655</v>
      </c>
      <c r="F199" s="195">
        <v>1765458.1367311904</v>
      </c>
      <c r="G199" s="195">
        <v>14141613.473440846</v>
      </c>
      <c r="H199" s="195">
        <v>3599.08</v>
      </c>
      <c r="I199" s="195">
        <v>8040344.72</v>
      </c>
      <c r="J199" s="195">
        <v>6101268.753440847</v>
      </c>
      <c r="K199" s="195">
        <v>422999.5753370462</v>
      </c>
      <c r="L199" s="195">
        <v>1047257.4924357154</v>
      </c>
      <c r="M199" s="195">
        <v>0</v>
      </c>
      <c r="N199" s="195">
        <v>7571525.821213608</v>
      </c>
      <c r="O199" s="195">
        <v>1041538.6346614636</v>
      </c>
      <c r="P199" s="195">
        <v>8613064.45587507</v>
      </c>
      <c r="Q199" s="195">
        <v>54</v>
      </c>
      <c r="R199" s="195">
        <v>10</v>
      </c>
      <c r="S199" s="195">
        <v>91</v>
      </c>
      <c r="T199" s="195">
        <v>57</v>
      </c>
      <c r="U199" s="195">
        <v>47</v>
      </c>
      <c r="V199" s="195">
        <v>1113</v>
      </c>
      <c r="W199" s="195">
        <v>483</v>
      </c>
      <c r="X199" s="195">
        <v>259</v>
      </c>
      <c r="Y199" s="195">
        <v>120</v>
      </c>
      <c r="Z199" s="195">
        <v>4</v>
      </c>
      <c r="AA199" s="195">
        <v>0</v>
      </c>
      <c r="AB199" s="195">
        <v>2190</v>
      </c>
      <c r="AC199" s="195">
        <v>40</v>
      </c>
      <c r="AD199" s="195">
        <v>862</v>
      </c>
      <c r="AE199" s="195">
        <v>1.6809170187464872</v>
      </c>
      <c r="AF199" s="195">
        <v>4335454.826709655</v>
      </c>
      <c r="AG199" s="195">
        <v>5513157.91156609</v>
      </c>
      <c r="AH199" s="195">
        <v>1200972.1852549196</v>
      </c>
      <c r="AI199" s="195">
        <v>615420.7013870601</v>
      </c>
      <c r="AJ199" s="195">
        <v>116</v>
      </c>
      <c r="AK199" s="195">
        <v>935</v>
      </c>
      <c r="AL199" s="195">
        <v>0.9343830378403367</v>
      </c>
      <c r="AM199" s="195">
        <v>40</v>
      </c>
      <c r="AN199" s="195">
        <v>0.017905102954341987</v>
      </c>
      <c r="AO199" s="195">
        <v>0.013936848986088018</v>
      </c>
      <c r="AP199" s="195">
        <v>0</v>
      </c>
      <c r="AQ199" s="195">
        <v>4</v>
      </c>
      <c r="AR199" s="195">
        <v>0</v>
      </c>
      <c r="AS199" s="195">
        <v>1</v>
      </c>
      <c r="AT199" s="195">
        <v>0</v>
      </c>
      <c r="AU199" s="195">
        <v>794.5</v>
      </c>
      <c r="AV199" s="195">
        <v>2.8118313404657016</v>
      </c>
      <c r="AW199" s="195">
        <v>6.438719170128099</v>
      </c>
      <c r="AX199" s="195">
        <v>89</v>
      </c>
      <c r="AY199" s="195">
        <v>486</v>
      </c>
      <c r="AZ199" s="195">
        <v>0.1831275720164609</v>
      </c>
      <c r="BA199" s="195">
        <v>0.11833312099294542</v>
      </c>
      <c r="BB199" s="195">
        <v>0.786733</v>
      </c>
      <c r="BC199" s="195">
        <v>626</v>
      </c>
      <c r="BD199" s="195">
        <v>761</v>
      </c>
      <c r="BE199" s="195">
        <v>0.8226018396846255</v>
      </c>
      <c r="BF199" s="195">
        <v>0.4080654988324952</v>
      </c>
      <c r="BG199" s="195">
        <v>0</v>
      </c>
      <c r="BH199" s="195">
        <v>0</v>
      </c>
      <c r="BI199" s="195">
        <v>0</v>
      </c>
      <c r="BJ199" s="195">
        <v>-536.16</v>
      </c>
      <c r="BK199" s="195">
        <v>-9159.4</v>
      </c>
      <c r="BL199" s="195">
        <v>-625.5200000000001</v>
      </c>
      <c r="BM199" s="195">
        <v>-3194.62</v>
      </c>
      <c r="BN199" s="195">
        <v>-89.36</v>
      </c>
      <c r="BO199" s="195">
        <v>2864</v>
      </c>
      <c r="BP199" s="195">
        <v>-36691.84862698972</v>
      </c>
      <c r="BQ199" s="195">
        <v>-190939.98</v>
      </c>
      <c r="BR199" s="195">
        <v>270448.9247596208</v>
      </c>
      <c r="BS199" s="195">
        <v>306712</v>
      </c>
      <c r="BT199" s="195">
        <v>80932</v>
      </c>
      <c r="BU199" s="195">
        <v>212840.17227451561</v>
      </c>
      <c r="BV199" s="195">
        <v>11757.206041825455</v>
      </c>
      <c r="BW199" s="195">
        <v>28178.923088862364</v>
      </c>
      <c r="BX199" s="195">
        <v>96841.9166642587</v>
      </c>
      <c r="BY199" s="195">
        <v>115917.57965680344</v>
      </c>
      <c r="BZ199" s="195">
        <v>195401.13376254923</v>
      </c>
      <c r="CA199" s="195">
        <v>64132.152054768645</v>
      </c>
      <c r="CB199" s="195">
        <v>201.06</v>
      </c>
      <c r="CC199" s="195">
        <v>-34376.4472404994</v>
      </c>
      <c r="CD199" s="195">
        <v>1351850.621062705</v>
      </c>
      <c r="CE199" s="195">
        <v>1047257.4924357154</v>
      </c>
      <c r="CF199" s="195">
        <v>0</v>
      </c>
      <c r="CG199" s="229">
        <v>1041538.6346614636</v>
      </c>
      <c r="CH199" s="195">
        <v>-356137</v>
      </c>
      <c r="CI199" s="195">
        <v>-128936.016</v>
      </c>
      <c r="CJ199" s="195">
        <v>8256927.455875071</v>
      </c>
      <c r="CL199" s="195">
        <v>2260</v>
      </c>
    </row>
    <row r="200" spans="1:90" ht="9.75">
      <c r="A200" s="195">
        <v>624</v>
      </c>
      <c r="B200" s="195" t="s">
        <v>203</v>
      </c>
      <c r="C200" s="195">
        <v>5340</v>
      </c>
      <c r="D200" s="195">
        <v>18895970.03</v>
      </c>
      <c r="E200" s="195">
        <v>6249701.689943165</v>
      </c>
      <c r="F200" s="195">
        <v>1523245.2412291656</v>
      </c>
      <c r="G200" s="195">
        <v>26668916.96117233</v>
      </c>
      <c r="H200" s="195">
        <v>3599.08</v>
      </c>
      <c r="I200" s="195">
        <v>19219087.2</v>
      </c>
      <c r="J200" s="195">
        <v>7449829.761172332</v>
      </c>
      <c r="K200" s="195">
        <v>23600.644456609447</v>
      </c>
      <c r="L200" s="195">
        <v>918349.8558681944</v>
      </c>
      <c r="M200" s="195">
        <v>0</v>
      </c>
      <c r="N200" s="195">
        <v>8391780.261497136</v>
      </c>
      <c r="O200" s="195">
        <v>1300376.254206416</v>
      </c>
      <c r="P200" s="195">
        <v>9692156.515703551</v>
      </c>
      <c r="Q200" s="195">
        <v>344</v>
      </c>
      <c r="R200" s="195">
        <v>65</v>
      </c>
      <c r="S200" s="195">
        <v>375</v>
      </c>
      <c r="T200" s="195">
        <v>158</v>
      </c>
      <c r="U200" s="195">
        <v>188</v>
      </c>
      <c r="V200" s="195">
        <v>2912</v>
      </c>
      <c r="W200" s="195">
        <v>751</v>
      </c>
      <c r="X200" s="195">
        <v>380</v>
      </c>
      <c r="Y200" s="195">
        <v>167</v>
      </c>
      <c r="Z200" s="195">
        <v>415</v>
      </c>
      <c r="AA200" s="195">
        <v>0</v>
      </c>
      <c r="AB200" s="195">
        <v>4720</v>
      </c>
      <c r="AC200" s="195">
        <v>205</v>
      </c>
      <c r="AD200" s="195">
        <v>1298</v>
      </c>
      <c r="AE200" s="195">
        <v>1.0137078479660149</v>
      </c>
      <c r="AF200" s="195">
        <v>6249701.689943165</v>
      </c>
      <c r="AG200" s="195">
        <v>7135427.077338666</v>
      </c>
      <c r="AH200" s="195">
        <v>2021406.9465943452</v>
      </c>
      <c r="AI200" s="195">
        <v>668935.544985935</v>
      </c>
      <c r="AJ200" s="195">
        <v>347</v>
      </c>
      <c r="AK200" s="195">
        <v>2483</v>
      </c>
      <c r="AL200" s="195">
        <v>1.0525223405783743</v>
      </c>
      <c r="AM200" s="195">
        <v>205</v>
      </c>
      <c r="AN200" s="195">
        <v>0.03838951310861423</v>
      </c>
      <c r="AO200" s="195">
        <v>0.03442125914036026</v>
      </c>
      <c r="AP200" s="195">
        <v>1</v>
      </c>
      <c r="AQ200" s="195">
        <v>415</v>
      </c>
      <c r="AR200" s="195">
        <v>0</v>
      </c>
      <c r="AS200" s="195">
        <v>3</v>
      </c>
      <c r="AT200" s="195">
        <v>196</v>
      </c>
      <c r="AU200" s="195">
        <v>324.75</v>
      </c>
      <c r="AV200" s="195">
        <v>16.443418013856814</v>
      </c>
      <c r="AW200" s="195">
        <v>1.1010236642872437</v>
      </c>
      <c r="AX200" s="195">
        <v>249</v>
      </c>
      <c r="AY200" s="195">
        <v>1733</v>
      </c>
      <c r="AZ200" s="195">
        <v>0.1436814772071552</v>
      </c>
      <c r="BA200" s="195">
        <v>0.07888702618363973</v>
      </c>
      <c r="BB200" s="195">
        <v>0</v>
      </c>
      <c r="BC200" s="195">
        <v>989</v>
      </c>
      <c r="BD200" s="195">
        <v>2041</v>
      </c>
      <c r="BE200" s="195">
        <v>0.4845663890249878</v>
      </c>
      <c r="BF200" s="195">
        <v>0.07003004817285746</v>
      </c>
      <c r="BG200" s="195">
        <v>0</v>
      </c>
      <c r="BH200" s="195">
        <v>0</v>
      </c>
      <c r="BI200" s="195">
        <v>0</v>
      </c>
      <c r="BJ200" s="195">
        <v>-1281.6</v>
      </c>
      <c r="BK200" s="195">
        <v>-21893.999999999996</v>
      </c>
      <c r="BL200" s="195">
        <v>-1495.2</v>
      </c>
      <c r="BM200" s="195">
        <v>-7636.2</v>
      </c>
      <c r="BN200" s="195">
        <v>-213.6</v>
      </c>
      <c r="BO200" s="195">
        <v>97136</v>
      </c>
      <c r="BP200" s="195">
        <v>-217391.38233058024</v>
      </c>
      <c r="BQ200" s="195">
        <v>-456409.8</v>
      </c>
      <c r="BR200" s="195">
        <v>190396.44915563427</v>
      </c>
      <c r="BS200" s="195">
        <v>373776</v>
      </c>
      <c r="BT200" s="195">
        <v>115577</v>
      </c>
      <c r="BU200" s="195">
        <v>235069.5784648998</v>
      </c>
      <c r="BV200" s="195">
        <v>9112.403436958746</v>
      </c>
      <c r="BW200" s="195">
        <v>-127110.83688082914</v>
      </c>
      <c r="BX200" s="195">
        <v>99430.33695296093</v>
      </c>
      <c r="BY200" s="195">
        <v>228962.00169117263</v>
      </c>
      <c r="BZ200" s="195">
        <v>403407.92759863316</v>
      </c>
      <c r="CA200" s="195">
        <v>117512.97516334013</v>
      </c>
      <c r="CB200" s="195">
        <v>480.59999999999997</v>
      </c>
      <c r="CC200" s="195">
        <v>32363.60261600413</v>
      </c>
      <c r="CD200" s="195">
        <v>1776114.0381987747</v>
      </c>
      <c r="CE200" s="195">
        <v>918349.8558681944</v>
      </c>
      <c r="CF200" s="195">
        <v>0</v>
      </c>
      <c r="CG200" s="229">
        <v>1300376.254206416</v>
      </c>
      <c r="CH200" s="195">
        <v>-806668</v>
      </c>
      <c r="CI200" s="195">
        <v>-109986.32879999997</v>
      </c>
      <c r="CJ200" s="195">
        <v>8885488.515703551</v>
      </c>
      <c r="CL200" s="195">
        <v>5321</v>
      </c>
    </row>
    <row r="201" spans="1:90" ht="9.75">
      <c r="A201" s="195">
        <v>625</v>
      </c>
      <c r="B201" s="195" t="s">
        <v>204</v>
      </c>
      <c r="C201" s="195">
        <v>3188</v>
      </c>
      <c r="D201" s="195">
        <v>12431378.17</v>
      </c>
      <c r="E201" s="195">
        <v>4988926.811206044</v>
      </c>
      <c r="F201" s="195">
        <v>754851.9859639842</v>
      </c>
      <c r="G201" s="195">
        <v>18175156.96717003</v>
      </c>
      <c r="H201" s="195">
        <v>3599.08</v>
      </c>
      <c r="I201" s="195">
        <v>11473867.04</v>
      </c>
      <c r="J201" s="195">
        <v>6701289.927170031</v>
      </c>
      <c r="K201" s="195">
        <v>234054.3545135184</v>
      </c>
      <c r="L201" s="195">
        <v>811608.5885391505</v>
      </c>
      <c r="M201" s="195">
        <v>0</v>
      </c>
      <c r="N201" s="195">
        <v>7746952.8702227</v>
      </c>
      <c r="O201" s="195">
        <v>2074273.2563358026</v>
      </c>
      <c r="P201" s="195">
        <v>9821226.126558503</v>
      </c>
      <c r="Q201" s="195">
        <v>197</v>
      </c>
      <c r="R201" s="195">
        <v>39</v>
      </c>
      <c r="S201" s="195">
        <v>244</v>
      </c>
      <c r="T201" s="195">
        <v>125</v>
      </c>
      <c r="U201" s="195">
        <v>128</v>
      </c>
      <c r="V201" s="195">
        <v>1592</v>
      </c>
      <c r="W201" s="195">
        <v>481</v>
      </c>
      <c r="X201" s="195">
        <v>254</v>
      </c>
      <c r="Y201" s="195">
        <v>128</v>
      </c>
      <c r="Z201" s="195">
        <v>15</v>
      </c>
      <c r="AA201" s="195">
        <v>0</v>
      </c>
      <c r="AB201" s="195">
        <v>3119</v>
      </c>
      <c r="AC201" s="195">
        <v>54</v>
      </c>
      <c r="AD201" s="195">
        <v>863</v>
      </c>
      <c r="AE201" s="195">
        <v>1.3554502989337596</v>
      </c>
      <c r="AF201" s="195">
        <v>4988926.811206044</v>
      </c>
      <c r="AG201" s="195">
        <v>4888679.601505858</v>
      </c>
      <c r="AH201" s="195">
        <v>1612982.0617235203</v>
      </c>
      <c r="AI201" s="195">
        <v>303250.78039362386</v>
      </c>
      <c r="AJ201" s="195">
        <v>145</v>
      </c>
      <c r="AK201" s="195">
        <v>1352</v>
      </c>
      <c r="AL201" s="195">
        <v>0.8077368161803947</v>
      </c>
      <c r="AM201" s="195">
        <v>54</v>
      </c>
      <c r="AN201" s="195">
        <v>0.016938519447929738</v>
      </c>
      <c r="AO201" s="195">
        <v>0.01297026547967577</v>
      </c>
      <c r="AP201" s="195">
        <v>0</v>
      </c>
      <c r="AQ201" s="195">
        <v>15</v>
      </c>
      <c r="AR201" s="195">
        <v>0</v>
      </c>
      <c r="AS201" s="195">
        <v>0</v>
      </c>
      <c r="AT201" s="195">
        <v>0</v>
      </c>
      <c r="AU201" s="195">
        <v>543</v>
      </c>
      <c r="AV201" s="195">
        <v>5.871086556169429</v>
      </c>
      <c r="AW201" s="195">
        <v>3.083686840896412</v>
      </c>
      <c r="AX201" s="195">
        <v>98</v>
      </c>
      <c r="AY201" s="195">
        <v>878</v>
      </c>
      <c r="AZ201" s="195">
        <v>0.11161731207289294</v>
      </c>
      <c r="BA201" s="195">
        <v>0.046822861049377454</v>
      </c>
      <c r="BB201" s="195">
        <v>0.283466</v>
      </c>
      <c r="BC201" s="195">
        <v>725</v>
      </c>
      <c r="BD201" s="195">
        <v>1126</v>
      </c>
      <c r="BE201" s="195">
        <v>0.6438721136767318</v>
      </c>
      <c r="BF201" s="195">
        <v>0.2293357728246015</v>
      </c>
      <c r="BG201" s="195">
        <v>0</v>
      </c>
      <c r="BH201" s="195">
        <v>0</v>
      </c>
      <c r="BI201" s="195">
        <v>0</v>
      </c>
      <c r="BJ201" s="195">
        <v>-765.12</v>
      </c>
      <c r="BK201" s="195">
        <v>-13070.8</v>
      </c>
      <c r="BL201" s="195">
        <v>-892.6400000000001</v>
      </c>
      <c r="BM201" s="195">
        <v>-4558.84</v>
      </c>
      <c r="BN201" s="195">
        <v>-127.52</v>
      </c>
      <c r="BO201" s="195">
        <v>22461</v>
      </c>
      <c r="BP201" s="195">
        <v>-43700.04304367973</v>
      </c>
      <c r="BQ201" s="195">
        <v>-272478.36</v>
      </c>
      <c r="BR201" s="195">
        <v>-15316.170387493446</v>
      </c>
      <c r="BS201" s="195">
        <v>278360</v>
      </c>
      <c r="BT201" s="195">
        <v>90828</v>
      </c>
      <c r="BU201" s="195">
        <v>209003.70193620183</v>
      </c>
      <c r="BV201" s="195">
        <v>9695.638026579994</v>
      </c>
      <c r="BW201" s="195">
        <v>35066.45150657508</v>
      </c>
      <c r="BX201" s="195">
        <v>103455.7139788927</v>
      </c>
      <c r="BY201" s="195">
        <v>169578.02322362876</v>
      </c>
      <c r="BZ201" s="195">
        <v>253663.12014994805</v>
      </c>
      <c r="CA201" s="195">
        <v>67489.5917378455</v>
      </c>
      <c r="CB201" s="195">
        <v>286.92</v>
      </c>
      <c r="CC201" s="195">
        <v>13041.601410651849</v>
      </c>
      <c r="CD201" s="195">
        <v>1237613.5915828303</v>
      </c>
      <c r="CE201" s="195">
        <v>811608.5885391505</v>
      </c>
      <c r="CF201" s="195">
        <v>0</v>
      </c>
      <c r="CG201" s="229">
        <v>2074273.2563358026</v>
      </c>
      <c r="CH201" s="195">
        <v>198002</v>
      </c>
      <c r="CI201" s="195">
        <v>126331.24800000002</v>
      </c>
      <c r="CJ201" s="195">
        <v>10019228.126558503</v>
      </c>
      <c r="CL201" s="195">
        <v>3211</v>
      </c>
    </row>
    <row r="202" spans="1:90" ht="9.75">
      <c r="A202" s="195">
        <v>626</v>
      </c>
      <c r="B202" s="195" t="s">
        <v>205</v>
      </c>
      <c r="C202" s="195">
        <v>5446</v>
      </c>
      <c r="D202" s="195">
        <v>20543573.669999998</v>
      </c>
      <c r="E202" s="195">
        <v>11195942.123104459</v>
      </c>
      <c r="F202" s="195">
        <v>1666089.985054033</v>
      </c>
      <c r="G202" s="195">
        <v>33405605.77815849</v>
      </c>
      <c r="H202" s="195">
        <v>3599.08</v>
      </c>
      <c r="I202" s="195">
        <v>19600589.68</v>
      </c>
      <c r="J202" s="195">
        <v>13805016.09815849</v>
      </c>
      <c r="K202" s="195">
        <v>1297043.593646336</v>
      </c>
      <c r="L202" s="195">
        <v>1187416.9575802162</v>
      </c>
      <c r="M202" s="195">
        <v>0</v>
      </c>
      <c r="N202" s="195">
        <v>16289476.649385042</v>
      </c>
      <c r="O202" s="195">
        <v>369868.75603443244</v>
      </c>
      <c r="P202" s="195">
        <v>16659345.405419474</v>
      </c>
      <c r="Q202" s="195">
        <v>313</v>
      </c>
      <c r="R202" s="195">
        <v>54</v>
      </c>
      <c r="S202" s="195">
        <v>329</v>
      </c>
      <c r="T202" s="195">
        <v>156</v>
      </c>
      <c r="U202" s="195">
        <v>146</v>
      </c>
      <c r="V202" s="195">
        <v>2756</v>
      </c>
      <c r="W202" s="195">
        <v>899</v>
      </c>
      <c r="X202" s="195">
        <v>552</v>
      </c>
      <c r="Y202" s="195">
        <v>241</v>
      </c>
      <c r="Z202" s="195">
        <v>11</v>
      </c>
      <c r="AA202" s="195">
        <v>0</v>
      </c>
      <c r="AB202" s="195">
        <v>5377</v>
      </c>
      <c r="AC202" s="195">
        <v>58</v>
      </c>
      <c r="AD202" s="195">
        <v>1692</v>
      </c>
      <c r="AE202" s="195">
        <v>1.780646807345075</v>
      </c>
      <c r="AF202" s="195">
        <v>11195942.123104459</v>
      </c>
      <c r="AG202" s="195">
        <v>7653221.060475218</v>
      </c>
      <c r="AH202" s="195">
        <v>1888573.5737083328</v>
      </c>
      <c r="AI202" s="195">
        <v>838399.2163823717</v>
      </c>
      <c r="AJ202" s="195">
        <v>288</v>
      </c>
      <c r="AK202" s="195">
        <v>2200</v>
      </c>
      <c r="AL202" s="195">
        <v>0.9859352054453209</v>
      </c>
      <c r="AM202" s="195">
        <v>58</v>
      </c>
      <c r="AN202" s="195">
        <v>0.010650018362100624</v>
      </c>
      <c r="AO202" s="195">
        <v>0.0066817643938466564</v>
      </c>
      <c r="AP202" s="195">
        <v>0</v>
      </c>
      <c r="AQ202" s="195">
        <v>11</v>
      </c>
      <c r="AR202" s="195">
        <v>0</v>
      </c>
      <c r="AS202" s="195">
        <v>0</v>
      </c>
      <c r="AT202" s="195">
        <v>0</v>
      </c>
      <c r="AU202" s="195">
        <v>1311.31</v>
      </c>
      <c r="AV202" s="195">
        <v>4.15309880958736</v>
      </c>
      <c r="AW202" s="195">
        <v>4.359297282604823</v>
      </c>
      <c r="AX202" s="195">
        <v>200</v>
      </c>
      <c r="AY202" s="195">
        <v>1327</v>
      </c>
      <c r="AZ202" s="195">
        <v>0.15071590052750566</v>
      </c>
      <c r="BA202" s="195">
        <v>0.08592144950399018</v>
      </c>
      <c r="BB202" s="195">
        <v>0.967833</v>
      </c>
      <c r="BC202" s="195">
        <v>1784</v>
      </c>
      <c r="BD202" s="195">
        <v>1785</v>
      </c>
      <c r="BE202" s="195">
        <v>0.9994397759103641</v>
      </c>
      <c r="BF202" s="195">
        <v>0.5849034350582338</v>
      </c>
      <c r="BG202" s="195">
        <v>0</v>
      </c>
      <c r="BH202" s="195">
        <v>0</v>
      </c>
      <c r="BI202" s="195">
        <v>0</v>
      </c>
      <c r="BJ202" s="195">
        <v>-1307.04</v>
      </c>
      <c r="BK202" s="195">
        <v>-22328.6</v>
      </c>
      <c r="BL202" s="195">
        <v>-1524.88</v>
      </c>
      <c r="BM202" s="195">
        <v>-7787.78</v>
      </c>
      <c r="BN202" s="195">
        <v>-217.84</v>
      </c>
      <c r="BO202" s="195">
        <v>115437</v>
      </c>
      <c r="BP202" s="195">
        <v>-156069.5495305533</v>
      </c>
      <c r="BQ202" s="195">
        <v>-465469.62</v>
      </c>
      <c r="BR202" s="195">
        <v>-60032.6572009027</v>
      </c>
      <c r="BS202" s="195">
        <v>568854</v>
      </c>
      <c r="BT202" s="195">
        <v>160404</v>
      </c>
      <c r="BU202" s="195">
        <v>347711.14435782126</v>
      </c>
      <c r="BV202" s="195">
        <v>18609.89689071376</v>
      </c>
      <c r="BW202" s="195">
        <v>54407.33896008739</v>
      </c>
      <c r="BX202" s="195">
        <v>220486.06081992874</v>
      </c>
      <c r="BY202" s="195">
        <v>276663.9387210996</v>
      </c>
      <c r="BZ202" s="195">
        <v>449731.40092725924</v>
      </c>
      <c r="CA202" s="195">
        <v>115058.54717717654</v>
      </c>
      <c r="CB202" s="195">
        <v>490.14</v>
      </c>
      <c r="CC202" s="195">
        <v>-271249.98354241444</v>
      </c>
      <c r="CD202" s="195">
        <v>1996570.8271107697</v>
      </c>
      <c r="CE202" s="195">
        <v>1187416.9575802162</v>
      </c>
      <c r="CF202" s="195">
        <v>0</v>
      </c>
      <c r="CG202" s="229">
        <v>369868.75603443244</v>
      </c>
      <c r="CH202" s="195">
        <v>-475715</v>
      </c>
      <c r="CI202" s="195">
        <v>-71631.12</v>
      </c>
      <c r="CJ202" s="195">
        <v>16183630.405419474</v>
      </c>
      <c r="CL202" s="195">
        <v>5505</v>
      </c>
    </row>
    <row r="203" spans="1:90" ht="9.75">
      <c r="A203" s="195">
        <v>630</v>
      </c>
      <c r="B203" s="195" t="s">
        <v>206</v>
      </c>
      <c r="C203" s="195">
        <v>1579</v>
      </c>
      <c r="D203" s="195">
        <v>5928750.44</v>
      </c>
      <c r="E203" s="195">
        <v>2229649.9774311124</v>
      </c>
      <c r="F203" s="195">
        <v>757348.8123925279</v>
      </c>
      <c r="G203" s="195">
        <v>8915749.22982364</v>
      </c>
      <c r="H203" s="195">
        <v>3599.08</v>
      </c>
      <c r="I203" s="195">
        <v>5682947.32</v>
      </c>
      <c r="J203" s="195">
        <v>3232801.9098236393</v>
      </c>
      <c r="K203" s="195">
        <v>807442.9496818462</v>
      </c>
      <c r="L203" s="195">
        <v>407350.5565254827</v>
      </c>
      <c r="M203" s="195">
        <v>0</v>
      </c>
      <c r="N203" s="195">
        <v>4447595.416030969</v>
      </c>
      <c r="O203" s="195">
        <v>1273753.3073660762</v>
      </c>
      <c r="P203" s="195">
        <v>5721348.723397044</v>
      </c>
      <c r="Q203" s="195">
        <v>128</v>
      </c>
      <c r="R203" s="195">
        <v>22</v>
      </c>
      <c r="S203" s="195">
        <v>144</v>
      </c>
      <c r="T203" s="195">
        <v>65</v>
      </c>
      <c r="U203" s="195">
        <v>56</v>
      </c>
      <c r="V203" s="195">
        <v>832</v>
      </c>
      <c r="W203" s="195">
        <v>188</v>
      </c>
      <c r="X203" s="195">
        <v>108</v>
      </c>
      <c r="Y203" s="195">
        <v>36</v>
      </c>
      <c r="Z203" s="195">
        <v>0</v>
      </c>
      <c r="AA203" s="195">
        <v>0</v>
      </c>
      <c r="AB203" s="195">
        <v>1555</v>
      </c>
      <c r="AC203" s="195">
        <v>24</v>
      </c>
      <c r="AD203" s="195">
        <v>332</v>
      </c>
      <c r="AE203" s="195">
        <v>1.223064436223906</v>
      </c>
      <c r="AF203" s="195">
        <v>2229649.9774311124</v>
      </c>
      <c r="AG203" s="195">
        <v>5840314.3702834295</v>
      </c>
      <c r="AH203" s="195">
        <v>1895592.6098892419</v>
      </c>
      <c r="AI203" s="195">
        <v>499471.873589498</v>
      </c>
      <c r="AJ203" s="195">
        <v>72</v>
      </c>
      <c r="AK203" s="195">
        <v>668</v>
      </c>
      <c r="AL203" s="195">
        <v>0.8117729984953989</v>
      </c>
      <c r="AM203" s="195">
        <v>24</v>
      </c>
      <c r="AN203" s="195">
        <v>0.015199493350221659</v>
      </c>
      <c r="AO203" s="195">
        <v>0.01123123938196769</v>
      </c>
      <c r="AP203" s="195">
        <v>0</v>
      </c>
      <c r="AQ203" s="195">
        <v>0</v>
      </c>
      <c r="AR203" s="195">
        <v>0</v>
      </c>
      <c r="AS203" s="195">
        <v>0</v>
      </c>
      <c r="AT203" s="195">
        <v>0</v>
      </c>
      <c r="AU203" s="195">
        <v>810.7</v>
      </c>
      <c r="AV203" s="195">
        <v>1.9476995189342543</v>
      </c>
      <c r="AW203" s="195">
        <v>9.295372401657728</v>
      </c>
      <c r="AX203" s="195">
        <v>46</v>
      </c>
      <c r="AY203" s="195">
        <v>385</v>
      </c>
      <c r="AZ203" s="195">
        <v>0.11948051948051948</v>
      </c>
      <c r="BA203" s="195">
        <v>0.054686068457003995</v>
      </c>
      <c r="BB203" s="195">
        <v>1.430633</v>
      </c>
      <c r="BC203" s="195">
        <v>813</v>
      </c>
      <c r="BD203" s="195">
        <v>562</v>
      </c>
      <c r="BE203" s="195">
        <v>1.4466192170818506</v>
      </c>
      <c r="BF203" s="195">
        <v>1.0320828762297203</v>
      </c>
      <c r="BG203" s="195">
        <v>0</v>
      </c>
      <c r="BH203" s="195">
        <v>0</v>
      </c>
      <c r="BI203" s="195">
        <v>0</v>
      </c>
      <c r="BJ203" s="195">
        <v>-378.96</v>
      </c>
      <c r="BK203" s="195">
        <v>-6473.9</v>
      </c>
      <c r="BL203" s="195">
        <v>-442.12000000000006</v>
      </c>
      <c r="BM203" s="195">
        <v>-2257.97</v>
      </c>
      <c r="BN203" s="195">
        <v>-63.160000000000004</v>
      </c>
      <c r="BO203" s="195">
        <v>27930</v>
      </c>
      <c r="BP203" s="195">
        <v>-14879.936904858152</v>
      </c>
      <c r="BQ203" s="195">
        <v>-134957.13</v>
      </c>
      <c r="BR203" s="195">
        <v>-38762.769205734134</v>
      </c>
      <c r="BS203" s="195">
        <v>142597</v>
      </c>
      <c r="BT203" s="195">
        <v>43369</v>
      </c>
      <c r="BU203" s="195">
        <v>115066.9355321736</v>
      </c>
      <c r="BV203" s="195">
        <v>6926.724569399294</v>
      </c>
      <c r="BW203" s="195">
        <v>14447.999352274763</v>
      </c>
      <c r="BX203" s="195">
        <v>58673.82537882386</v>
      </c>
      <c r="BY203" s="195">
        <v>84154.45967872407</v>
      </c>
      <c r="BZ203" s="195">
        <v>133597.43870718923</v>
      </c>
      <c r="CA203" s="195">
        <v>38246.73357772989</v>
      </c>
      <c r="CB203" s="195">
        <v>142.10999999999999</v>
      </c>
      <c r="CC203" s="195">
        <v>-14805.284160239758</v>
      </c>
      <c r="CD203" s="195">
        <v>611584.1734303408</v>
      </c>
      <c r="CE203" s="195">
        <v>407350.5565254827</v>
      </c>
      <c r="CF203" s="195">
        <v>0</v>
      </c>
      <c r="CG203" s="229">
        <v>1273753.3073660762</v>
      </c>
      <c r="CH203" s="195">
        <v>-104374</v>
      </c>
      <c r="CI203" s="195">
        <v>136815.43920000002</v>
      </c>
      <c r="CJ203" s="195">
        <v>5616974.723397044</v>
      </c>
      <c r="CL203" s="195">
        <v>1587</v>
      </c>
    </row>
    <row r="204" spans="1:90" ht="9.75">
      <c r="A204" s="195">
        <v>631</v>
      </c>
      <c r="B204" s="195" t="s">
        <v>207</v>
      </c>
      <c r="C204" s="195">
        <v>2075</v>
      </c>
      <c r="D204" s="195">
        <v>7354264.38</v>
      </c>
      <c r="E204" s="195">
        <v>2323088.2034803433</v>
      </c>
      <c r="F204" s="195">
        <v>322340.8602878777</v>
      </c>
      <c r="G204" s="195">
        <v>9999693.44376822</v>
      </c>
      <c r="H204" s="195">
        <v>3599.08</v>
      </c>
      <c r="I204" s="195">
        <v>7468091</v>
      </c>
      <c r="J204" s="195">
        <v>2531602.44376822</v>
      </c>
      <c r="K204" s="195">
        <v>21545.840480895076</v>
      </c>
      <c r="L204" s="195">
        <v>623003.2759603024</v>
      </c>
      <c r="M204" s="195">
        <v>0</v>
      </c>
      <c r="N204" s="195">
        <v>3176151.5602094177</v>
      </c>
      <c r="O204" s="195">
        <v>851770.6716190474</v>
      </c>
      <c r="P204" s="195">
        <v>4027922.231828465</v>
      </c>
      <c r="Q204" s="195">
        <v>125</v>
      </c>
      <c r="R204" s="195">
        <v>21</v>
      </c>
      <c r="S204" s="195">
        <v>126</v>
      </c>
      <c r="T204" s="195">
        <v>75</v>
      </c>
      <c r="U204" s="195">
        <v>69</v>
      </c>
      <c r="V204" s="195">
        <v>1118</v>
      </c>
      <c r="W204" s="195">
        <v>300</v>
      </c>
      <c r="X204" s="195">
        <v>180</v>
      </c>
      <c r="Y204" s="195">
        <v>61</v>
      </c>
      <c r="Z204" s="195">
        <v>7</v>
      </c>
      <c r="AA204" s="195">
        <v>0</v>
      </c>
      <c r="AB204" s="195">
        <v>2041</v>
      </c>
      <c r="AC204" s="195">
        <v>27</v>
      </c>
      <c r="AD204" s="195">
        <v>541</v>
      </c>
      <c r="AE204" s="195">
        <v>0.9697111205343533</v>
      </c>
      <c r="AF204" s="195">
        <v>2323088.2034803433</v>
      </c>
      <c r="AG204" s="195">
        <v>13120288.963971153</v>
      </c>
      <c r="AH204" s="195">
        <v>3266380.186617756</v>
      </c>
      <c r="AI204" s="195">
        <v>1444900.7771696195</v>
      </c>
      <c r="AJ204" s="195">
        <v>86</v>
      </c>
      <c r="AK204" s="195">
        <v>1005</v>
      </c>
      <c r="AL204" s="195">
        <v>0.6444822445766124</v>
      </c>
      <c r="AM204" s="195">
        <v>27</v>
      </c>
      <c r="AN204" s="195">
        <v>0.013012048192771084</v>
      </c>
      <c r="AO204" s="195">
        <v>0.009043794224517116</v>
      </c>
      <c r="AP204" s="195">
        <v>0</v>
      </c>
      <c r="AQ204" s="195">
        <v>7</v>
      </c>
      <c r="AR204" s="195">
        <v>0</v>
      </c>
      <c r="AS204" s="195">
        <v>0</v>
      </c>
      <c r="AT204" s="195">
        <v>0</v>
      </c>
      <c r="AU204" s="195">
        <v>143.28</v>
      </c>
      <c r="AV204" s="195">
        <v>14.4821328866555</v>
      </c>
      <c r="AW204" s="195">
        <v>1.2501330084953097</v>
      </c>
      <c r="AX204" s="195">
        <v>91</v>
      </c>
      <c r="AY204" s="195">
        <v>636</v>
      </c>
      <c r="AZ204" s="195">
        <v>0.1430817610062893</v>
      </c>
      <c r="BA204" s="195">
        <v>0.07828730998277382</v>
      </c>
      <c r="BB204" s="195">
        <v>0</v>
      </c>
      <c r="BC204" s="195">
        <v>509</v>
      </c>
      <c r="BD204" s="195">
        <v>879</v>
      </c>
      <c r="BE204" s="195">
        <v>0.5790671217292378</v>
      </c>
      <c r="BF204" s="195">
        <v>0.16453078087710749</v>
      </c>
      <c r="BG204" s="195">
        <v>0</v>
      </c>
      <c r="BH204" s="195">
        <v>0</v>
      </c>
      <c r="BI204" s="195">
        <v>0</v>
      </c>
      <c r="BJ204" s="195">
        <v>-498</v>
      </c>
      <c r="BK204" s="195">
        <v>-8507.5</v>
      </c>
      <c r="BL204" s="195">
        <v>-581</v>
      </c>
      <c r="BM204" s="195">
        <v>-2967.25</v>
      </c>
      <c r="BN204" s="195">
        <v>-83</v>
      </c>
      <c r="BO204" s="195">
        <v>38872</v>
      </c>
      <c r="BP204" s="195">
        <v>-25552.695935263884</v>
      </c>
      <c r="BQ204" s="195">
        <v>-177350.25</v>
      </c>
      <c r="BR204" s="195">
        <v>125422.74595760088</v>
      </c>
      <c r="BS204" s="195">
        <v>166578</v>
      </c>
      <c r="BT204" s="195">
        <v>56438</v>
      </c>
      <c r="BU204" s="195">
        <v>129722.21444774065</v>
      </c>
      <c r="BV204" s="195">
        <v>5761.346417775909</v>
      </c>
      <c r="BW204" s="195">
        <v>-32797.7229609648</v>
      </c>
      <c r="BX204" s="195">
        <v>53378.44238395563</v>
      </c>
      <c r="BY204" s="195">
        <v>104600.43267838539</v>
      </c>
      <c r="BZ204" s="195">
        <v>186841.64452944396</v>
      </c>
      <c r="CA204" s="195">
        <v>53002.486559640914</v>
      </c>
      <c r="CB204" s="195">
        <v>186.75</v>
      </c>
      <c r="CC204" s="195">
        <v>9383.631881987802</v>
      </c>
      <c r="CD204" s="195">
        <v>897389.9718955663</v>
      </c>
      <c r="CE204" s="195">
        <v>623003.2759603024</v>
      </c>
      <c r="CF204" s="195">
        <v>0</v>
      </c>
      <c r="CG204" s="229">
        <v>851770.6716190474</v>
      </c>
      <c r="CH204" s="195">
        <v>-396853</v>
      </c>
      <c r="CI204" s="195">
        <v>-768693.08448</v>
      </c>
      <c r="CJ204" s="195">
        <v>3631069.231828465</v>
      </c>
      <c r="CL204" s="195">
        <v>2136</v>
      </c>
    </row>
    <row r="205" spans="1:90" ht="9.75">
      <c r="A205" s="195">
        <v>635</v>
      </c>
      <c r="B205" s="195" t="s">
        <v>208</v>
      </c>
      <c r="C205" s="195">
        <v>6627</v>
      </c>
      <c r="D205" s="195">
        <v>24692463.21</v>
      </c>
      <c r="E205" s="195">
        <v>9205438.880426288</v>
      </c>
      <c r="F205" s="195">
        <v>1361114.0191183295</v>
      </c>
      <c r="G205" s="195">
        <v>35259016.10954462</v>
      </c>
      <c r="H205" s="195">
        <v>3599.08</v>
      </c>
      <c r="I205" s="195">
        <v>23851103.16</v>
      </c>
      <c r="J205" s="195">
        <v>11407912.94954462</v>
      </c>
      <c r="K205" s="195">
        <v>133154.19742805453</v>
      </c>
      <c r="L205" s="195">
        <v>1558689.0829311274</v>
      </c>
      <c r="M205" s="195">
        <v>0</v>
      </c>
      <c r="N205" s="195">
        <v>13099756.229903802</v>
      </c>
      <c r="O205" s="195">
        <v>4143294.3972914293</v>
      </c>
      <c r="P205" s="195">
        <v>17243050.62719523</v>
      </c>
      <c r="Q205" s="195">
        <v>334</v>
      </c>
      <c r="R205" s="195">
        <v>59</v>
      </c>
      <c r="S205" s="195">
        <v>458</v>
      </c>
      <c r="T205" s="195">
        <v>253</v>
      </c>
      <c r="U205" s="195">
        <v>204</v>
      </c>
      <c r="V205" s="195">
        <v>3473</v>
      </c>
      <c r="W205" s="195">
        <v>996</v>
      </c>
      <c r="X205" s="195">
        <v>591</v>
      </c>
      <c r="Y205" s="195">
        <v>259</v>
      </c>
      <c r="Z205" s="195">
        <v>28</v>
      </c>
      <c r="AA205" s="195">
        <v>0</v>
      </c>
      <c r="AB205" s="195">
        <v>6455</v>
      </c>
      <c r="AC205" s="195">
        <v>144</v>
      </c>
      <c r="AD205" s="195">
        <v>1846</v>
      </c>
      <c r="AE205" s="195">
        <v>1.2031570103851639</v>
      </c>
      <c r="AF205" s="195">
        <v>9205438.880426288</v>
      </c>
      <c r="AG205" s="195">
        <v>3000575.163380252</v>
      </c>
      <c r="AH205" s="195">
        <v>538956.3157835274</v>
      </c>
      <c r="AI205" s="195">
        <v>294331.6397938113</v>
      </c>
      <c r="AJ205" s="195">
        <v>379</v>
      </c>
      <c r="AK205" s="195">
        <v>2996</v>
      </c>
      <c r="AL205" s="195">
        <v>0.9527434429937931</v>
      </c>
      <c r="AM205" s="195">
        <v>144</v>
      </c>
      <c r="AN205" s="195">
        <v>0.021729289271163424</v>
      </c>
      <c r="AO205" s="195">
        <v>0.017761035302909456</v>
      </c>
      <c r="AP205" s="195">
        <v>0</v>
      </c>
      <c r="AQ205" s="195">
        <v>28</v>
      </c>
      <c r="AR205" s="195">
        <v>0</v>
      </c>
      <c r="AS205" s="195">
        <v>0</v>
      </c>
      <c r="AT205" s="195">
        <v>0</v>
      </c>
      <c r="AU205" s="195">
        <v>560.48</v>
      </c>
      <c r="AV205" s="195">
        <v>11.823793890950613</v>
      </c>
      <c r="AW205" s="195">
        <v>1.531199928043394</v>
      </c>
      <c r="AX205" s="195">
        <v>253</v>
      </c>
      <c r="AY205" s="195">
        <v>1959</v>
      </c>
      <c r="AZ205" s="195">
        <v>0.12914752424706483</v>
      </c>
      <c r="BA205" s="195">
        <v>0.06435307322354934</v>
      </c>
      <c r="BB205" s="195">
        <v>0</v>
      </c>
      <c r="BC205" s="195">
        <v>1855</v>
      </c>
      <c r="BD205" s="195">
        <v>2531</v>
      </c>
      <c r="BE205" s="195">
        <v>0.7329118925325958</v>
      </c>
      <c r="BF205" s="195">
        <v>0.3183755516804655</v>
      </c>
      <c r="BG205" s="195">
        <v>0</v>
      </c>
      <c r="BH205" s="195">
        <v>0</v>
      </c>
      <c r="BI205" s="195">
        <v>0</v>
      </c>
      <c r="BJ205" s="195">
        <v>-1590.48</v>
      </c>
      <c r="BK205" s="195">
        <v>-27170.699999999997</v>
      </c>
      <c r="BL205" s="195">
        <v>-1855.5600000000002</v>
      </c>
      <c r="BM205" s="195">
        <v>-9476.609999999999</v>
      </c>
      <c r="BN205" s="195">
        <v>-265.08</v>
      </c>
      <c r="BO205" s="195">
        <v>-130052</v>
      </c>
      <c r="BP205" s="195">
        <v>-194564.17653669382</v>
      </c>
      <c r="BQ205" s="195">
        <v>-566409.69</v>
      </c>
      <c r="BR205" s="195">
        <v>-12804.24278062582</v>
      </c>
      <c r="BS205" s="195">
        <v>642019</v>
      </c>
      <c r="BT205" s="195">
        <v>195798</v>
      </c>
      <c r="BU205" s="195">
        <v>456431.13350845047</v>
      </c>
      <c r="BV205" s="195">
        <v>18923.51818230522</v>
      </c>
      <c r="BW205" s="195">
        <v>38485.85235614743</v>
      </c>
      <c r="BX205" s="195">
        <v>180396.70705651797</v>
      </c>
      <c r="BY205" s="195">
        <v>367715.8901137397</v>
      </c>
      <c r="BZ205" s="195">
        <v>580818.1819355405</v>
      </c>
      <c r="CA205" s="195">
        <v>180688.9369229741</v>
      </c>
      <c r="CB205" s="195">
        <v>596.43</v>
      </c>
      <c r="CC205" s="195">
        <v>28945.692172771458</v>
      </c>
      <c r="CD205" s="195">
        <v>2547963.099467821</v>
      </c>
      <c r="CE205" s="195">
        <v>1558689.0829311274</v>
      </c>
      <c r="CF205" s="195">
        <v>0</v>
      </c>
      <c r="CG205" s="229">
        <v>4143294.3972914293</v>
      </c>
      <c r="CH205" s="195">
        <v>-703937</v>
      </c>
      <c r="CI205" s="195">
        <v>-691357.52256</v>
      </c>
      <c r="CJ205" s="195">
        <v>16539113.627195232</v>
      </c>
      <c r="CL205" s="195">
        <v>6676</v>
      </c>
    </row>
    <row r="206" spans="1:90" ht="9.75">
      <c r="A206" s="195">
        <v>636</v>
      </c>
      <c r="B206" s="195" t="s">
        <v>209</v>
      </c>
      <c r="C206" s="195">
        <v>8503</v>
      </c>
      <c r="D206" s="195">
        <v>32443238.520000003</v>
      </c>
      <c r="E206" s="195">
        <v>10041742.555860735</v>
      </c>
      <c r="F206" s="195">
        <v>1900352.076125635</v>
      </c>
      <c r="G206" s="195">
        <v>44385333.151986375</v>
      </c>
      <c r="H206" s="195">
        <v>3599.08</v>
      </c>
      <c r="I206" s="195">
        <v>30602977.24</v>
      </c>
      <c r="J206" s="195">
        <v>13782355.911986377</v>
      </c>
      <c r="K206" s="195">
        <v>190993.65024511248</v>
      </c>
      <c r="L206" s="195">
        <v>2196336.219790408</v>
      </c>
      <c r="M206" s="195">
        <v>0</v>
      </c>
      <c r="N206" s="195">
        <v>16169685.782021899</v>
      </c>
      <c r="O206" s="195">
        <v>6202025.339151058</v>
      </c>
      <c r="P206" s="195">
        <v>22371711.121172957</v>
      </c>
      <c r="Q206" s="195">
        <v>606</v>
      </c>
      <c r="R206" s="195">
        <v>116</v>
      </c>
      <c r="S206" s="195">
        <v>643</v>
      </c>
      <c r="T206" s="195">
        <v>319</v>
      </c>
      <c r="U206" s="195">
        <v>288</v>
      </c>
      <c r="V206" s="195">
        <v>4517</v>
      </c>
      <c r="W206" s="195">
        <v>1091</v>
      </c>
      <c r="X206" s="195">
        <v>609</v>
      </c>
      <c r="Y206" s="195">
        <v>314</v>
      </c>
      <c r="Z206" s="195">
        <v>49</v>
      </c>
      <c r="AA206" s="195">
        <v>2</v>
      </c>
      <c r="AB206" s="195">
        <v>8193</v>
      </c>
      <c r="AC206" s="195">
        <v>259</v>
      </c>
      <c r="AD206" s="195">
        <v>2014</v>
      </c>
      <c r="AE206" s="195">
        <v>1.02289647397769</v>
      </c>
      <c r="AF206" s="195">
        <v>10041742.555860735</v>
      </c>
      <c r="AG206" s="195">
        <v>2876115.621874676</v>
      </c>
      <c r="AH206" s="195">
        <v>857907.3577245984</v>
      </c>
      <c r="AI206" s="195">
        <v>249735.936794749</v>
      </c>
      <c r="AJ206" s="195">
        <v>376</v>
      </c>
      <c r="AK206" s="195">
        <v>3920</v>
      </c>
      <c r="AL206" s="195">
        <v>0.7224043384569598</v>
      </c>
      <c r="AM206" s="195">
        <v>259</v>
      </c>
      <c r="AN206" s="195">
        <v>0.030459837704339646</v>
      </c>
      <c r="AO206" s="195">
        <v>0.026491583736085678</v>
      </c>
      <c r="AP206" s="195">
        <v>0</v>
      </c>
      <c r="AQ206" s="195">
        <v>49</v>
      </c>
      <c r="AR206" s="195">
        <v>2</v>
      </c>
      <c r="AS206" s="195">
        <v>0</v>
      </c>
      <c r="AT206" s="195">
        <v>0</v>
      </c>
      <c r="AU206" s="195">
        <v>750.06</v>
      </c>
      <c r="AV206" s="195">
        <v>11.336426419219796</v>
      </c>
      <c r="AW206" s="195">
        <v>1.5970281714464223</v>
      </c>
      <c r="AX206" s="195">
        <v>456</v>
      </c>
      <c r="AY206" s="195">
        <v>2568</v>
      </c>
      <c r="AZ206" s="195">
        <v>0.17757009345794392</v>
      </c>
      <c r="BA206" s="195">
        <v>0.11277564243442843</v>
      </c>
      <c r="BB206" s="195">
        <v>0</v>
      </c>
      <c r="BC206" s="195">
        <v>2618</v>
      </c>
      <c r="BD206" s="195">
        <v>3398</v>
      </c>
      <c r="BE206" s="195">
        <v>0.7704532077692761</v>
      </c>
      <c r="BF206" s="195">
        <v>0.35591686691714575</v>
      </c>
      <c r="BG206" s="195">
        <v>0</v>
      </c>
      <c r="BH206" s="195">
        <v>2</v>
      </c>
      <c r="BI206" s="195">
        <v>0</v>
      </c>
      <c r="BJ206" s="195">
        <v>-2040.72</v>
      </c>
      <c r="BK206" s="195">
        <v>-34862.299999999996</v>
      </c>
      <c r="BL206" s="195">
        <v>-2380.84</v>
      </c>
      <c r="BM206" s="195">
        <v>-12159.289999999999</v>
      </c>
      <c r="BN206" s="195">
        <v>-340.12</v>
      </c>
      <c r="BO206" s="195">
        <v>-25759</v>
      </c>
      <c r="BP206" s="195">
        <v>-148763.63439431472</v>
      </c>
      <c r="BQ206" s="195">
        <v>-726751.41</v>
      </c>
      <c r="BR206" s="195">
        <v>4699.763645730913</v>
      </c>
      <c r="BS206" s="195">
        <v>728276</v>
      </c>
      <c r="BT206" s="195">
        <v>246779</v>
      </c>
      <c r="BU206" s="195">
        <v>568370.5156629826</v>
      </c>
      <c r="BV206" s="195">
        <v>26839.74081675102</v>
      </c>
      <c r="BW206" s="195">
        <v>50553.860423168335</v>
      </c>
      <c r="BX206" s="195">
        <v>235055.66469803228</v>
      </c>
      <c r="BY206" s="195">
        <v>500128.3131237348</v>
      </c>
      <c r="BZ206" s="195">
        <v>790161.8219502514</v>
      </c>
      <c r="CA206" s="195">
        <v>233954.87761570083</v>
      </c>
      <c r="CB206" s="195">
        <v>765.27</v>
      </c>
      <c r="CC206" s="195">
        <v>4953.786248370576</v>
      </c>
      <c r="CD206" s="195">
        <v>3364779.614184723</v>
      </c>
      <c r="CE206" s="195">
        <v>2196336.219790408</v>
      </c>
      <c r="CF206" s="195">
        <v>0</v>
      </c>
      <c r="CG206" s="229">
        <v>6202025.339151058</v>
      </c>
      <c r="CH206" s="195">
        <v>-333842</v>
      </c>
      <c r="CI206" s="195">
        <v>-35281.582559999995</v>
      </c>
      <c r="CJ206" s="195">
        <v>22037869.121172957</v>
      </c>
      <c r="CL206" s="195">
        <v>8562</v>
      </c>
    </row>
    <row r="207" spans="1:90" ht="9.75">
      <c r="A207" s="195">
        <v>678</v>
      </c>
      <c r="B207" s="195" t="s">
        <v>210</v>
      </c>
      <c r="C207" s="195">
        <v>25010</v>
      </c>
      <c r="D207" s="195">
        <v>90115928.27999999</v>
      </c>
      <c r="E207" s="195">
        <v>39013742.95384894</v>
      </c>
      <c r="F207" s="195">
        <v>4431596.619936795</v>
      </c>
      <c r="G207" s="195">
        <v>133561267.85378572</v>
      </c>
      <c r="H207" s="195">
        <v>3599.08</v>
      </c>
      <c r="I207" s="195">
        <v>90012990.8</v>
      </c>
      <c r="J207" s="195">
        <v>43548277.05378573</v>
      </c>
      <c r="K207" s="195">
        <v>1220513.2994469015</v>
      </c>
      <c r="L207" s="195">
        <v>4045671.4019350433</v>
      </c>
      <c r="M207" s="195">
        <v>-9668.126499638332</v>
      </c>
      <c r="N207" s="195">
        <v>48804793.62866803</v>
      </c>
      <c r="O207" s="195">
        <v>10636650.49924191</v>
      </c>
      <c r="P207" s="195">
        <v>59441444.12790994</v>
      </c>
      <c r="Q207" s="195">
        <v>1839</v>
      </c>
      <c r="R207" s="195">
        <v>338</v>
      </c>
      <c r="S207" s="195">
        <v>2037</v>
      </c>
      <c r="T207" s="195">
        <v>931</v>
      </c>
      <c r="U207" s="195">
        <v>962</v>
      </c>
      <c r="V207" s="195">
        <v>13342</v>
      </c>
      <c r="W207" s="195">
        <v>3378</v>
      </c>
      <c r="X207" s="195">
        <v>1599</v>
      </c>
      <c r="Y207" s="195">
        <v>584</v>
      </c>
      <c r="Z207" s="195">
        <v>15</v>
      </c>
      <c r="AA207" s="195">
        <v>2</v>
      </c>
      <c r="AB207" s="195">
        <v>24381</v>
      </c>
      <c r="AC207" s="195">
        <v>612</v>
      </c>
      <c r="AD207" s="195">
        <v>5561</v>
      </c>
      <c r="AE207" s="195">
        <v>1.3511348755379382</v>
      </c>
      <c r="AF207" s="195">
        <v>39013742.95384894</v>
      </c>
      <c r="AG207" s="195">
        <v>12143775.502665387</v>
      </c>
      <c r="AH207" s="195">
        <v>2857087.3564127325</v>
      </c>
      <c r="AI207" s="195">
        <v>1444900.7771696192</v>
      </c>
      <c r="AJ207" s="195">
        <v>1400</v>
      </c>
      <c r="AK207" s="195">
        <v>10902</v>
      </c>
      <c r="AL207" s="195">
        <v>0.967164674413585</v>
      </c>
      <c r="AM207" s="195">
        <v>612</v>
      </c>
      <c r="AN207" s="195">
        <v>0.024470211915233908</v>
      </c>
      <c r="AO207" s="195">
        <v>0.02050195794697994</v>
      </c>
      <c r="AP207" s="195">
        <v>0</v>
      </c>
      <c r="AQ207" s="195">
        <v>15</v>
      </c>
      <c r="AR207" s="195">
        <v>2</v>
      </c>
      <c r="AS207" s="195">
        <v>0</v>
      </c>
      <c r="AT207" s="195">
        <v>0</v>
      </c>
      <c r="AU207" s="195">
        <v>1014.22</v>
      </c>
      <c r="AV207" s="195">
        <v>24.65934412652087</v>
      </c>
      <c r="AW207" s="195">
        <v>0.7341879111680103</v>
      </c>
      <c r="AX207" s="195">
        <v>869</v>
      </c>
      <c r="AY207" s="195">
        <v>7247</v>
      </c>
      <c r="AZ207" s="195">
        <v>0.11991168759486684</v>
      </c>
      <c r="BA207" s="195">
        <v>0.055117236571351355</v>
      </c>
      <c r="BB207" s="195">
        <v>0</v>
      </c>
      <c r="BC207" s="195">
        <v>10695</v>
      </c>
      <c r="BD207" s="195">
        <v>9004</v>
      </c>
      <c r="BE207" s="195">
        <v>1.1878054198134163</v>
      </c>
      <c r="BF207" s="195">
        <v>0.7732690789612859</v>
      </c>
      <c r="BG207" s="195">
        <v>0</v>
      </c>
      <c r="BH207" s="195">
        <v>2</v>
      </c>
      <c r="BI207" s="195">
        <v>0</v>
      </c>
      <c r="BJ207" s="195">
        <v>-6002.4</v>
      </c>
      <c r="BK207" s="195">
        <v>-102540.99999999999</v>
      </c>
      <c r="BL207" s="195">
        <v>-7002.800000000001</v>
      </c>
      <c r="BM207" s="195">
        <v>-35764.299999999996</v>
      </c>
      <c r="BN207" s="195">
        <v>-1000.4</v>
      </c>
      <c r="BO207" s="195">
        <v>619971</v>
      </c>
      <c r="BP207" s="195">
        <v>-974736.1849213188</v>
      </c>
      <c r="BQ207" s="195">
        <v>-2137604.7</v>
      </c>
      <c r="BR207" s="195">
        <v>-262736.8353430629</v>
      </c>
      <c r="BS207" s="195">
        <v>1718173</v>
      </c>
      <c r="BT207" s="195">
        <v>523096</v>
      </c>
      <c r="BU207" s="195">
        <v>1194796.575612194</v>
      </c>
      <c r="BV207" s="195">
        <v>48400.668529056275</v>
      </c>
      <c r="BW207" s="195">
        <v>88377.66139206645</v>
      </c>
      <c r="BX207" s="195">
        <v>693320.6224758168</v>
      </c>
      <c r="BY207" s="195">
        <v>1030296.7893436988</v>
      </c>
      <c r="BZ207" s="195">
        <v>1749558.4975446665</v>
      </c>
      <c r="CA207" s="195">
        <v>422834.2612383189</v>
      </c>
      <c r="CB207" s="195">
        <v>2250.9</v>
      </c>
      <c r="CC207" s="195">
        <v>191267.64606360756</v>
      </c>
      <c r="CD207" s="195">
        <v>8019606.786856363</v>
      </c>
      <c r="CE207" s="195">
        <v>4045671.4019350433</v>
      </c>
      <c r="CF207" s="195">
        <v>-9668.126499638332</v>
      </c>
      <c r="CG207" s="229">
        <v>10636650.49924191</v>
      </c>
      <c r="CH207" s="195">
        <v>-1745533</v>
      </c>
      <c r="CI207" s="195">
        <v>-183792.43007999993</v>
      </c>
      <c r="CJ207" s="195">
        <v>57695911.12790994</v>
      </c>
      <c r="CL207" s="195">
        <v>25165</v>
      </c>
    </row>
    <row r="208" spans="1:90" ht="9.75">
      <c r="A208" s="195">
        <v>710</v>
      </c>
      <c r="B208" s="195" t="s">
        <v>211</v>
      </c>
      <c r="C208" s="195">
        <v>28077</v>
      </c>
      <c r="D208" s="195">
        <v>98791113.57000001</v>
      </c>
      <c r="E208" s="195">
        <v>29258878.841025084</v>
      </c>
      <c r="F208" s="195">
        <v>12276729.551502522</v>
      </c>
      <c r="G208" s="195">
        <v>140326721.9625276</v>
      </c>
      <c r="H208" s="195">
        <v>3599.08</v>
      </c>
      <c r="I208" s="195">
        <v>101051369.16</v>
      </c>
      <c r="J208" s="195">
        <v>39275352.80252761</v>
      </c>
      <c r="K208" s="195">
        <v>844710.0645911469</v>
      </c>
      <c r="L208" s="195">
        <v>5509757.921967886</v>
      </c>
      <c r="M208" s="195">
        <v>0</v>
      </c>
      <c r="N208" s="195">
        <v>45629820.78908664</v>
      </c>
      <c r="O208" s="195">
        <v>9578464.777098184</v>
      </c>
      <c r="P208" s="195">
        <v>55208285.566184826</v>
      </c>
      <c r="Q208" s="195">
        <v>1499</v>
      </c>
      <c r="R208" s="195">
        <v>313</v>
      </c>
      <c r="S208" s="195">
        <v>1865</v>
      </c>
      <c r="T208" s="195">
        <v>884</v>
      </c>
      <c r="U208" s="195">
        <v>898</v>
      </c>
      <c r="V208" s="195">
        <v>15491</v>
      </c>
      <c r="W208" s="195">
        <v>3958</v>
      </c>
      <c r="X208" s="195">
        <v>2225</v>
      </c>
      <c r="Y208" s="195">
        <v>944</v>
      </c>
      <c r="Z208" s="195">
        <v>18208</v>
      </c>
      <c r="AA208" s="195">
        <v>1</v>
      </c>
      <c r="AB208" s="195">
        <v>8611</v>
      </c>
      <c r="AC208" s="195">
        <v>1257</v>
      </c>
      <c r="AD208" s="195">
        <v>7127</v>
      </c>
      <c r="AE208" s="195">
        <v>0.9026133574348443</v>
      </c>
      <c r="AF208" s="195">
        <v>29258878.841025084</v>
      </c>
      <c r="AG208" s="195">
        <v>5817418.043693738</v>
      </c>
      <c r="AH208" s="195">
        <v>1134744.182580218</v>
      </c>
      <c r="AI208" s="195">
        <v>740288.6697844346</v>
      </c>
      <c r="AJ208" s="195">
        <v>1484</v>
      </c>
      <c r="AK208" s="195">
        <v>13290</v>
      </c>
      <c r="AL208" s="195">
        <v>0.8409835242501368</v>
      </c>
      <c r="AM208" s="195">
        <v>1257</v>
      </c>
      <c r="AN208" s="195">
        <v>0.04476974035687573</v>
      </c>
      <c r="AO208" s="195">
        <v>0.040801486388621765</v>
      </c>
      <c r="AP208" s="195">
        <v>3</v>
      </c>
      <c r="AQ208" s="195">
        <v>18208</v>
      </c>
      <c r="AR208" s="195">
        <v>1</v>
      </c>
      <c r="AS208" s="195">
        <v>3</v>
      </c>
      <c r="AT208" s="195">
        <v>1886</v>
      </c>
      <c r="AU208" s="195">
        <v>1147.99</v>
      </c>
      <c r="AV208" s="195">
        <v>24.45753011785817</v>
      </c>
      <c r="AW208" s="195">
        <v>0.7402461437348516</v>
      </c>
      <c r="AX208" s="195">
        <v>1595</v>
      </c>
      <c r="AY208" s="195">
        <v>8512</v>
      </c>
      <c r="AZ208" s="195">
        <v>0.18738251879699247</v>
      </c>
      <c r="BA208" s="195">
        <v>0.12258806777347699</v>
      </c>
      <c r="BB208" s="195">
        <v>0</v>
      </c>
      <c r="BC208" s="195">
        <v>10228</v>
      </c>
      <c r="BD208" s="195">
        <v>11476</v>
      </c>
      <c r="BE208" s="195">
        <v>0.8912513070756362</v>
      </c>
      <c r="BF208" s="195">
        <v>0.47671496622350584</v>
      </c>
      <c r="BG208" s="195">
        <v>0</v>
      </c>
      <c r="BH208" s="195">
        <v>1</v>
      </c>
      <c r="BI208" s="195">
        <v>0</v>
      </c>
      <c r="BJ208" s="195">
        <v>-6738.48</v>
      </c>
      <c r="BK208" s="195">
        <v>-115115.7</v>
      </c>
      <c r="BL208" s="195">
        <v>-7861.56</v>
      </c>
      <c r="BM208" s="195">
        <v>-40150.11</v>
      </c>
      <c r="BN208" s="195">
        <v>-1123.08</v>
      </c>
      <c r="BO208" s="195">
        <v>-62333</v>
      </c>
      <c r="BP208" s="195">
        <v>-1585407.696051545</v>
      </c>
      <c r="BQ208" s="195">
        <v>-2399741.19</v>
      </c>
      <c r="BR208" s="195">
        <v>100751.36435972154</v>
      </c>
      <c r="BS208" s="195">
        <v>2274555</v>
      </c>
      <c r="BT208" s="195">
        <v>774472</v>
      </c>
      <c r="BU208" s="195">
        <v>1740977.2657312586</v>
      </c>
      <c r="BV208" s="195">
        <v>55966.14853698343</v>
      </c>
      <c r="BW208" s="195">
        <v>183065.70473621695</v>
      </c>
      <c r="BX208" s="195">
        <v>718511.309927462</v>
      </c>
      <c r="BY208" s="195">
        <v>1375150.3688940979</v>
      </c>
      <c r="BZ208" s="195">
        <v>2388585.246096866</v>
      </c>
      <c r="CA208" s="195">
        <v>737475.7514669271</v>
      </c>
      <c r="CB208" s="195">
        <v>2526.93</v>
      </c>
      <c r="CC208" s="195">
        <v>172455.36826989887</v>
      </c>
      <c r="CD208" s="195">
        <v>10462159.458019432</v>
      </c>
      <c r="CE208" s="195">
        <v>5509757.921967886</v>
      </c>
      <c r="CF208" s="195">
        <v>0</v>
      </c>
      <c r="CG208" s="229">
        <v>9578464.777098184</v>
      </c>
      <c r="CH208" s="195">
        <v>-1258069</v>
      </c>
      <c r="CI208" s="195">
        <v>-945237.7476</v>
      </c>
      <c r="CJ208" s="195">
        <v>53950216.566184826</v>
      </c>
      <c r="CL208" s="195">
        <v>28405</v>
      </c>
    </row>
    <row r="209" spans="1:90" ht="9.75">
      <c r="A209" s="195">
        <v>680</v>
      </c>
      <c r="B209" s="195" t="s">
        <v>212</v>
      </c>
      <c r="C209" s="195">
        <v>24283</v>
      </c>
      <c r="D209" s="195">
        <v>81478706.30000001</v>
      </c>
      <c r="E209" s="195">
        <v>27455643.46886955</v>
      </c>
      <c r="F209" s="195">
        <v>5786617.228515694</v>
      </c>
      <c r="G209" s="195">
        <v>114720966.99738526</v>
      </c>
      <c r="H209" s="195">
        <v>3599.08</v>
      </c>
      <c r="I209" s="195">
        <v>87396459.64</v>
      </c>
      <c r="J209" s="195">
        <v>27324507.357385263</v>
      </c>
      <c r="K209" s="195">
        <v>797895.8300432196</v>
      </c>
      <c r="L209" s="195">
        <v>1545913.1113844998</v>
      </c>
      <c r="M209" s="195">
        <v>0</v>
      </c>
      <c r="N209" s="195">
        <v>29668316.29881298</v>
      </c>
      <c r="O209" s="195">
        <v>-233633.8279760752</v>
      </c>
      <c r="P209" s="195">
        <v>29434682.470836908</v>
      </c>
      <c r="Q209" s="195">
        <v>1480</v>
      </c>
      <c r="R209" s="195">
        <v>258</v>
      </c>
      <c r="S209" s="195">
        <v>1546</v>
      </c>
      <c r="T209" s="195">
        <v>819</v>
      </c>
      <c r="U209" s="195">
        <v>892</v>
      </c>
      <c r="V209" s="195">
        <v>14171</v>
      </c>
      <c r="W209" s="195">
        <v>2854</v>
      </c>
      <c r="X209" s="195">
        <v>1665</v>
      </c>
      <c r="Y209" s="195">
        <v>598</v>
      </c>
      <c r="Z209" s="195">
        <v>346</v>
      </c>
      <c r="AA209" s="195">
        <v>0</v>
      </c>
      <c r="AB209" s="195">
        <v>22299</v>
      </c>
      <c r="AC209" s="195">
        <v>1638</v>
      </c>
      <c r="AD209" s="195">
        <v>5117</v>
      </c>
      <c r="AE209" s="195">
        <v>0.979318738241236</v>
      </c>
      <c r="AF209" s="195">
        <v>27455643.46886955</v>
      </c>
      <c r="AG209" s="195">
        <v>57328536.16700501</v>
      </c>
      <c r="AH209" s="195">
        <v>13983731.436545577</v>
      </c>
      <c r="AI209" s="195">
        <v>6136368.732670976</v>
      </c>
      <c r="AJ209" s="195">
        <v>1412</v>
      </c>
      <c r="AK209" s="195">
        <v>11699</v>
      </c>
      <c r="AL209" s="195">
        <v>0.9090013397973665</v>
      </c>
      <c r="AM209" s="195">
        <v>1638</v>
      </c>
      <c r="AN209" s="195">
        <v>0.06745459786682041</v>
      </c>
      <c r="AO209" s="195">
        <v>0.06348634389856644</v>
      </c>
      <c r="AP209" s="195">
        <v>0</v>
      </c>
      <c r="AQ209" s="195">
        <v>346</v>
      </c>
      <c r="AR209" s="195">
        <v>0</v>
      </c>
      <c r="AS209" s="195">
        <v>0</v>
      </c>
      <c r="AT209" s="195">
        <v>0</v>
      </c>
      <c r="AU209" s="195">
        <v>48.76</v>
      </c>
      <c r="AV209" s="195">
        <v>498.01066447908124</v>
      </c>
      <c r="AW209" s="195">
        <v>0.036353824619319935</v>
      </c>
      <c r="AX209" s="195">
        <v>1154</v>
      </c>
      <c r="AY209" s="195">
        <v>7943</v>
      </c>
      <c r="AZ209" s="195">
        <v>0.14528515674178522</v>
      </c>
      <c r="BA209" s="195">
        <v>0.08049070571826973</v>
      </c>
      <c r="BB209" s="195">
        <v>0</v>
      </c>
      <c r="BC209" s="195">
        <v>9422</v>
      </c>
      <c r="BD209" s="195">
        <v>10075</v>
      </c>
      <c r="BE209" s="195">
        <v>0.9351861042183622</v>
      </c>
      <c r="BF209" s="195">
        <v>0.5206497633662319</v>
      </c>
      <c r="BG209" s="195">
        <v>0</v>
      </c>
      <c r="BH209" s="195">
        <v>0</v>
      </c>
      <c r="BI209" s="195">
        <v>0</v>
      </c>
      <c r="BJ209" s="195">
        <v>-5827.92</v>
      </c>
      <c r="BK209" s="195">
        <v>-99560.29999999999</v>
      </c>
      <c r="BL209" s="195">
        <v>-6799.240000000001</v>
      </c>
      <c r="BM209" s="195">
        <v>-34724.689999999995</v>
      </c>
      <c r="BN209" s="195">
        <v>-971.32</v>
      </c>
      <c r="BO209" s="195">
        <v>-382405</v>
      </c>
      <c r="BP209" s="195">
        <v>-1976987.2368359787</v>
      </c>
      <c r="BQ209" s="195">
        <v>-2075468.01</v>
      </c>
      <c r="BR209" s="195">
        <v>-208527.08328069</v>
      </c>
      <c r="BS209" s="195">
        <v>1528954</v>
      </c>
      <c r="BT209" s="195">
        <v>539128</v>
      </c>
      <c r="BU209" s="195">
        <v>1052685.2707331371</v>
      </c>
      <c r="BV209" s="195">
        <v>26314.82731204461</v>
      </c>
      <c r="BW209" s="195">
        <v>-43151.45647350224</v>
      </c>
      <c r="BX209" s="195">
        <v>577164.9349497573</v>
      </c>
      <c r="BY209" s="195">
        <v>1044890.0202465078</v>
      </c>
      <c r="BZ209" s="195">
        <v>1811262.2017673086</v>
      </c>
      <c r="CA209" s="195">
        <v>522894.02766410855</v>
      </c>
      <c r="CB209" s="195">
        <v>2185.47</v>
      </c>
      <c r="CC209" s="195">
        <v>-36477.504698191886</v>
      </c>
      <c r="CD209" s="195">
        <v>6434917.708220479</v>
      </c>
      <c r="CE209" s="195">
        <v>1545913.1113844998</v>
      </c>
      <c r="CF209" s="195">
        <v>0</v>
      </c>
      <c r="CG209" s="229">
        <v>-233633.8279760752</v>
      </c>
      <c r="CH209" s="195">
        <v>-2417145</v>
      </c>
      <c r="CI209" s="195">
        <v>-1213665.6019200003</v>
      </c>
      <c r="CJ209" s="195">
        <v>27017537.470836908</v>
      </c>
      <c r="CL209" s="195">
        <v>24290</v>
      </c>
    </row>
    <row r="210" spans="1:90" ht="9.75">
      <c r="A210" s="195">
        <v>681</v>
      </c>
      <c r="B210" s="195" t="s">
        <v>213</v>
      </c>
      <c r="C210" s="195">
        <v>3649</v>
      </c>
      <c r="D210" s="195">
        <v>13628016.040000001</v>
      </c>
      <c r="E210" s="195">
        <v>5549816.570299108</v>
      </c>
      <c r="F210" s="195">
        <v>1066928.5051523298</v>
      </c>
      <c r="G210" s="195">
        <v>20244761.11545144</v>
      </c>
      <c r="H210" s="195">
        <v>3599.08</v>
      </c>
      <c r="I210" s="195">
        <v>13133042.92</v>
      </c>
      <c r="J210" s="195">
        <v>7111718.19545144</v>
      </c>
      <c r="K210" s="195">
        <v>494434.18305710994</v>
      </c>
      <c r="L210" s="195">
        <v>1218841.9146958855</v>
      </c>
      <c r="M210" s="195">
        <v>545964.8936173934</v>
      </c>
      <c r="N210" s="195">
        <v>9370959.18682183</v>
      </c>
      <c r="O210" s="195">
        <v>3253635.390091707</v>
      </c>
      <c r="P210" s="195">
        <v>12624594.576913536</v>
      </c>
      <c r="Q210" s="195">
        <v>154</v>
      </c>
      <c r="R210" s="195">
        <v>29</v>
      </c>
      <c r="S210" s="195">
        <v>172</v>
      </c>
      <c r="T210" s="195">
        <v>122</v>
      </c>
      <c r="U210" s="195">
        <v>99</v>
      </c>
      <c r="V210" s="195">
        <v>1922</v>
      </c>
      <c r="W210" s="195">
        <v>602</v>
      </c>
      <c r="X210" s="195">
        <v>362</v>
      </c>
      <c r="Y210" s="195">
        <v>187</v>
      </c>
      <c r="Z210" s="195">
        <v>7</v>
      </c>
      <c r="AA210" s="195">
        <v>0</v>
      </c>
      <c r="AB210" s="195">
        <v>3571</v>
      </c>
      <c r="AC210" s="195">
        <v>71</v>
      </c>
      <c r="AD210" s="195">
        <v>1151</v>
      </c>
      <c r="AE210" s="195">
        <v>1.3173450489497587</v>
      </c>
      <c r="AF210" s="195">
        <v>5549816.570299108</v>
      </c>
      <c r="AG210" s="195">
        <v>46011539.41842393</v>
      </c>
      <c r="AH210" s="195">
        <v>11441066.71163462</v>
      </c>
      <c r="AI210" s="195">
        <v>5217697.250890292</v>
      </c>
      <c r="AJ210" s="195">
        <v>255</v>
      </c>
      <c r="AK210" s="195">
        <v>1608</v>
      </c>
      <c r="AL210" s="195">
        <v>1.1943529968534605</v>
      </c>
      <c r="AM210" s="195">
        <v>71</v>
      </c>
      <c r="AN210" s="195">
        <v>0.019457385585091806</v>
      </c>
      <c r="AO210" s="195">
        <v>0.015489131616837837</v>
      </c>
      <c r="AP210" s="195">
        <v>0</v>
      </c>
      <c r="AQ210" s="195">
        <v>7</v>
      </c>
      <c r="AR210" s="195">
        <v>0</v>
      </c>
      <c r="AS210" s="195">
        <v>0</v>
      </c>
      <c r="AT210" s="195">
        <v>0</v>
      </c>
      <c r="AU210" s="195">
        <v>559.17</v>
      </c>
      <c r="AV210" s="195">
        <v>6.525743512706333</v>
      </c>
      <c r="AW210" s="195">
        <v>2.7743340386841577</v>
      </c>
      <c r="AX210" s="195">
        <v>168</v>
      </c>
      <c r="AY210" s="195">
        <v>921</v>
      </c>
      <c r="AZ210" s="195">
        <v>0.18241042345276873</v>
      </c>
      <c r="BA210" s="195">
        <v>0.11761597242925324</v>
      </c>
      <c r="BB210" s="195">
        <v>0.556</v>
      </c>
      <c r="BC210" s="195">
        <v>939</v>
      </c>
      <c r="BD210" s="195">
        <v>1287</v>
      </c>
      <c r="BE210" s="195">
        <v>0.7296037296037297</v>
      </c>
      <c r="BF210" s="195">
        <v>0.31506738875159934</v>
      </c>
      <c r="BG210" s="195">
        <v>0</v>
      </c>
      <c r="BH210" s="195">
        <v>0</v>
      </c>
      <c r="BI210" s="195">
        <v>0</v>
      </c>
      <c r="BJ210" s="195">
        <v>-875.76</v>
      </c>
      <c r="BK210" s="195">
        <v>-14960.899999999998</v>
      </c>
      <c r="BL210" s="195">
        <v>-1021.7200000000001</v>
      </c>
      <c r="BM210" s="195">
        <v>-5218.07</v>
      </c>
      <c r="BN210" s="195">
        <v>-145.96</v>
      </c>
      <c r="BO210" s="195">
        <v>-61714</v>
      </c>
      <c r="BP210" s="195">
        <v>-105426.65543798573</v>
      </c>
      <c r="BQ210" s="195">
        <v>-311880.02999999997</v>
      </c>
      <c r="BR210" s="195">
        <v>78566.64100998268</v>
      </c>
      <c r="BS210" s="195">
        <v>411804</v>
      </c>
      <c r="BT210" s="195">
        <v>130474</v>
      </c>
      <c r="BU210" s="195">
        <v>344562.1825584938</v>
      </c>
      <c r="BV210" s="195">
        <v>19231.41621597007</v>
      </c>
      <c r="BW210" s="195">
        <v>10822.416604734512</v>
      </c>
      <c r="BX210" s="195">
        <v>149765.78572192296</v>
      </c>
      <c r="BY210" s="195">
        <v>221860.94889061732</v>
      </c>
      <c r="BZ210" s="195">
        <v>352014.0620886088</v>
      </c>
      <c r="CA210" s="195">
        <v>109483.44561055586</v>
      </c>
      <c r="CB210" s="195">
        <v>328.40999999999997</v>
      </c>
      <c r="CC210" s="195">
        <v>-5342.658567014834</v>
      </c>
      <c r="CD210" s="195">
        <v>1761856.650133871</v>
      </c>
      <c r="CE210" s="195">
        <v>1218841.9146958855</v>
      </c>
      <c r="CF210" s="195">
        <v>545964.8936173934</v>
      </c>
      <c r="CG210" s="229">
        <v>3253635.390091707</v>
      </c>
      <c r="CH210" s="195">
        <v>-221360</v>
      </c>
      <c r="CI210" s="195">
        <v>-92886.02688</v>
      </c>
      <c r="CJ210" s="195">
        <v>12403234.576913536</v>
      </c>
      <c r="CL210" s="195">
        <v>3733</v>
      </c>
    </row>
    <row r="211" spans="1:90" ht="9.75">
      <c r="A211" s="195">
        <v>683</v>
      </c>
      <c r="B211" s="195" t="s">
        <v>214</v>
      </c>
      <c r="C211" s="195">
        <v>4023</v>
      </c>
      <c r="D211" s="195">
        <v>15560316.63</v>
      </c>
      <c r="E211" s="195">
        <v>5693279.671051104</v>
      </c>
      <c r="F211" s="195">
        <v>3115953.4323719065</v>
      </c>
      <c r="G211" s="195">
        <v>24369549.73342301</v>
      </c>
      <c r="H211" s="195">
        <v>3599.08</v>
      </c>
      <c r="I211" s="195">
        <v>14479098.84</v>
      </c>
      <c r="J211" s="195">
        <v>9890450.89342301</v>
      </c>
      <c r="K211" s="195">
        <v>4313229.462481948</v>
      </c>
      <c r="L211" s="195">
        <v>1406617.0116898553</v>
      </c>
      <c r="M211" s="195">
        <v>150146.10903215772</v>
      </c>
      <c r="N211" s="195">
        <v>15760443.47662697</v>
      </c>
      <c r="O211" s="195">
        <v>4671405.133500759</v>
      </c>
      <c r="P211" s="195">
        <v>20431848.61012773</v>
      </c>
      <c r="Q211" s="195">
        <v>238</v>
      </c>
      <c r="R211" s="195">
        <v>54</v>
      </c>
      <c r="S211" s="195">
        <v>331</v>
      </c>
      <c r="T211" s="195">
        <v>186</v>
      </c>
      <c r="U211" s="195">
        <v>185</v>
      </c>
      <c r="V211" s="195">
        <v>2009</v>
      </c>
      <c r="W211" s="195">
        <v>546</v>
      </c>
      <c r="X211" s="195">
        <v>352</v>
      </c>
      <c r="Y211" s="195">
        <v>122</v>
      </c>
      <c r="Z211" s="195">
        <v>5</v>
      </c>
      <c r="AA211" s="195">
        <v>0</v>
      </c>
      <c r="AB211" s="195">
        <v>3981</v>
      </c>
      <c r="AC211" s="195">
        <v>37</v>
      </c>
      <c r="AD211" s="195">
        <v>1020</v>
      </c>
      <c r="AE211" s="195">
        <v>1.225765131881318</v>
      </c>
      <c r="AF211" s="195">
        <v>5693279.671051104</v>
      </c>
      <c r="AG211" s="195">
        <v>32118656.36935418</v>
      </c>
      <c r="AH211" s="195">
        <v>8020116.782022232</v>
      </c>
      <c r="AI211" s="195">
        <v>4388217.175107732</v>
      </c>
      <c r="AJ211" s="195">
        <v>272</v>
      </c>
      <c r="AK211" s="195">
        <v>1581</v>
      </c>
      <c r="AL211" s="195">
        <v>1.2957332449102186</v>
      </c>
      <c r="AM211" s="195">
        <v>37</v>
      </c>
      <c r="AN211" s="195">
        <v>0.009197116579666915</v>
      </c>
      <c r="AO211" s="195">
        <v>0.005228862611412947</v>
      </c>
      <c r="AP211" s="195">
        <v>0</v>
      </c>
      <c r="AQ211" s="195">
        <v>5</v>
      </c>
      <c r="AR211" s="195">
        <v>0</v>
      </c>
      <c r="AS211" s="195">
        <v>0</v>
      </c>
      <c r="AT211" s="195">
        <v>0</v>
      </c>
      <c r="AU211" s="195">
        <v>3453.94</v>
      </c>
      <c r="AV211" s="195">
        <v>1.1647567705287294</v>
      </c>
      <c r="AW211" s="195">
        <v>15.543667839599772</v>
      </c>
      <c r="AX211" s="195">
        <v>156</v>
      </c>
      <c r="AY211" s="195">
        <v>933</v>
      </c>
      <c r="AZ211" s="195">
        <v>0.16720257234726688</v>
      </c>
      <c r="BA211" s="195">
        <v>0.10240812132375139</v>
      </c>
      <c r="BB211" s="195">
        <v>1.665716</v>
      </c>
      <c r="BC211" s="195">
        <v>1180</v>
      </c>
      <c r="BD211" s="195">
        <v>1258</v>
      </c>
      <c r="BE211" s="195">
        <v>0.9379968203497615</v>
      </c>
      <c r="BF211" s="195">
        <v>0.5234604794976312</v>
      </c>
      <c r="BG211" s="195">
        <v>0</v>
      </c>
      <c r="BH211" s="195">
        <v>0</v>
      </c>
      <c r="BI211" s="195">
        <v>0</v>
      </c>
      <c r="BJ211" s="195">
        <v>-965.52</v>
      </c>
      <c r="BK211" s="195">
        <v>-16494.3</v>
      </c>
      <c r="BL211" s="195">
        <v>-1126.44</v>
      </c>
      <c r="BM211" s="195">
        <v>-5752.889999999999</v>
      </c>
      <c r="BN211" s="195">
        <v>-160.92000000000002</v>
      </c>
      <c r="BO211" s="195">
        <v>230009</v>
      </c>
      <c r="BP211" s="195">
        <v>-120485.66863659443</v>
      </c>
      <c r="BQ211" s="195">
        <v>-343845.81</v>
      </c>
      <c r="BR211" s="195">
        <v>26685.365200374275</v>
      </c>
      <c r="BS211" s="195">
        <v>390442</v>
      </c>
      <c r="BT211" s="195">
        <v>122609</v>
      </c>
      <c r="BU211" s="195">
        <v>347331.21264556574</v>
      </c>
      <c r="BV211" s="195">
        <v>19520.681091053913</v>
      </c>
      <c r="BW211" s="195">
        <v>49288.64328394005</v>
      </c>
      <c r="BX211" s="195">
        <v>162882.72037355308</v>
      </c>
      <c r="BY211" s="195">
        <v>214276.4605479164</v>
      </c>
      <c r="BZ211" s="195">
        <v>320128.6243718793</v>
      </c>
      <c r="CA211" s="195">
        <v>93831.44175977557</v>
      </c>
      <c r="CB211" s="195">
        <v>362.07</v>
      </c>
      <c r="CC211" s="195">
        <v>32173.621052391634</v>
      </c>
      <c r="CD211" s="195">
        <v>2009540.8403264498</v>
      </c>
      <c r="CE211" s="195">
        <v>1406617.0116898553</v>
      </c>
      <c r="CF211" s="195">
        <v>150146.10903215772</v>
      </c>
      <c r="CG211" s="229">
        <v>4671405.133500759</v>
      </c>
      <c r="CH211" s="195">
        <v>97329</v>
      </c>
      <c r="CI211" s="195">
        <v>1250.2886399999988</v>
      </c>
      <c r="CJ211" s="195">
        <v>20529177.61012773</v>
      </c>
      <c r="CL211" s="195">
        <v>4020</v>
      </c>
    </row>
    <row r="212" spans="1:90" ht="9.75">
      <c r="A212" s="195">
        <v>684</v>
      </c>
      <c r="B212" s="195" t="s">
        <v>215</v>
      </c>
      <c r="C212" s="195">
        <v>39614</v>
      </c>
      <c r="D212" s="195">
        <v>135110261.16</v>
      </c>
      <c r="E212" s="195">
        <v>42691274.61165254</v>
      </c>
      <c r="F212" s="195">
        <v>8447422.8283713</v>
      </c>
      <c r="G212" s="195">
        <v>186248958.6000238</v>
      </c>
      <c r="H212" s="195">
        <v>3599.08</v>
      </c>
      <c r="I212" s="195">
        <v>142573955.12</v>
      </c>
      <c r="J212" s="195">
        <v>43675003.4800238</v>
      </c>
      <c r="K212" s="195">
        <v>1475960.5419157527</v>
      </c>
      <c r="L212" s="195">
        <v>7402068.479183223</v>
      </c>
      <c r="M212" s="195">
        <v>0</v>
      </c>
      <c r="N212" s="195">
        <v>52553032.50112277</v>
      </c>
      <c r="O212" s="195">
        <v>-7465099.325564533</v>
      </c>
      <c r="P212" s="195">
        <v>45087933.17555824</v>
      </c>
      <c r="Q212" s="195">
        <v>2242</v>
      </c>
      <c r="R212" s="195">
        <v>427</v>
      </c>
      <c r="S212" s="195">
        <v>2459</v>
      </c>
      <c r="T212" s="195">
        <v>1123</v>
      </c>
      <c r="U212" s="195">
        <v>1276</v>
      </c>
      <c r="V212" s="195">
        <v>22565</v>
      </c>
      <c r="W212" s="195">
        <v>5244</v>
      </c>
      <c r="X212" s="195">
        <v>3043</v>
      </c>
      <c r="Y212" s="195">
        <v>1235</v>
      </c>
      <c r="Z212" s="195">
        <v>116</v>
      </c>
      <c r="AA212" s="195">
        <v>0</v>
      </c>
      <c r="AB212" s="195">
        <v>37676</v>
      </c>
      <c r="AC212" s="195">
        <v>1822</v>
      </c>
      <c r="AD212" s="195">
        <v>9522</v>
      </c>
      <c r="AE212" s="195">
        <v>0.9334374088902706</v>
      </c>
      <c r="AF212" s="195">
        <v>42691274.61165254</v>
      </c>
      <c r="AG212" s="195">
        <v>6738227.0221276125</v>
      </c>
      <c r="AH212" s="195">
        <v>1759627.0864493838</v>
      </c>
      <c r="AI212" s="195">
        <v>695692.9667853724</v>
      </c>
      <c r="AJ212" s="195">
        <v>2419</v>
      </c>
      <c r="AK212" s="195">
        <v>18652</v>
      </c>
      <c r="AL212" s="195">
        <v>0.9767626156300837</v>
      </c>
      <c r="AM212" s="195">
        <v>1822</v>
      </c>
      <c r="AN212" s="195">
        <v>0.04599384056141768</v>
      </c>
      <c r="AO212" s="195">
        <v>0.04202558659316371</v>
      </c>
      <c r="AP212" s="195">
        <v>0</v>
      </c>
      <c r="AQ212" s="195">
        <v>116</v>
      </c>
      <c r="AR212" s="195">
        <v>0</v>
      </c>
      <c r="AS212" s="195">
        <v>0</v>
      </c>
      <c r="AT212" s="195">
        <v>0</v>
      </c>
      <c r="AU212" s="195">
        <v>495.73</v>
      </c>
      <c r="AV212" s="195">
        <v>79.9104351158897</v>
      </c>
      <c r="AW212" s="195">
        <v>0.22656105336890495</v>
      </c>
      <c r="AX212" s="195">
        <v>1847</v>
      </c>
      <c r="AY212" s="195">
        <v>12059</v>
      </c>
      <c r="AZ212" s="195">
        <v>0.1531636122398209</v>
      </c>
      <c r="BA212" s="195">
        <v>0.0883691612163054</v>
      </c>
      <c r="BB212" s="195">
        <v>0</v>
      </c>
      <c r="BC212" s="195">
        <v>15960</v>
      </c>
      <c r="BD212" s="195">
        <v>15882</v>
      </c>
      <c r="BE212" s="195">
        <v>1.0049112202493389</v>
      </c>
      <c r="BF212" s="195">
        <v>0.5903748793972086</v>
      </c>
      <c r="BG212" s="195">
        <v>0</v>
      </c>
      <c r="BH212" s="195">
        <v>0</v>
      </c>
      <c r="BI212" s="195">
        <v>0</v>
      </c>
      <c r="BJ212" s="195">
        <v>-9507.359999999999</v>
      </c>
      <c r="BK212" s="195">
        <v>-162417.4</v>
      </c>
      <c r="BL212" s="195">
        <v>-11091.920000000002</v>
      </c>
      <c r="BM212" s="195">
        <v>-56648.02</v>
      </c>
      <c r="BN212" s="195">
        <v>-1584.56</v>
      </c>
      <c r="BO212" s="195">
        <v>819888</v>
      </c>
      <c r="BP212" s="195">
        <v>-1337518.5542292483</v>
      </c>
      <c r="BQ212" s="195">
        <v>-3385808.58</v>
      </c>
      <c r="BR212" s="195">
        <v>441723.179392606</v>
      </c>
      <c r="BS212" s="195">
        <v>2791678</v>
      </c>
      <c r="BT212" s="195">
        <v>1004850</v>
      </c>
      <c r="BU212" s="195">
        <v>2239849.184151838</v>
      </c>
      <c r="BV212" s="195">
        <v>98973.14985240079</v>
      </c>
      <c r="BW212" s="195">
        <v>-246556.0515552825</v>
      </c>
      <c r="BX212" s="195">
        <v>955269.0614246762</v>
      </c>
      <c r="BY212" s="195">
        <v>1905271.7645717259</v>
      </c>
      <c r="BZ212" s="195">
        <v>3014864.1932441685</v>
      </c>
      <c r="CA212" s="195">
        <v>1134287.80984504</v>
      </c>
      <c r="CB212" s="195">
        <v>3565.2599999999998</v>
      </c>
      <c r="CC212" s="195">
        <v>-673565.637514699</v>
      </c>
      <c r="CD212" s="195">
        <v>13490097.913412472</v>
      </c>
      <c r="CE212" s="195">
        <v>7402068.479183223</v>
      </c>
      <c r="CF212" s="195">
        <v>0</v>
      </c>
      <c r="CG212" s="229">
        <v>-7465099.325564533</v>
      </c>
      <c r="CH212" s="195">
        <v>-2010320</v>
      </c>
      <c r="CI212" s="195">
        <v>-3083167.5051840004</v>
      </c>
      <c r="CJ212" s="195">
        <v>43077613.17555824</v>
      </c>
      <c r="CL212" s="195">
        <v>39809</v>
      </c>
    </row>
    <row r="213" spans="1:90" ht="9.75">
      <c r="A213" s="195">
        <v>686</v>
      </c>
      <c r="B213" s="195" t="s">
        <v>216</v>
      </c>
      <c r="C213" s="195">
        <v>3288</v>
      </c>
      <c r="D213" s="195">
        <v>12275374.96</v>
      </c>
      <c r="E213" s="195">
        <v>6337623.191100307</v>
      </c>
      <c r="F213" s="195">
        <v>905983.2218649581</v>
      </c>
      <c r="G213" s="195">
        <v>19518981.372965265</v>
      </c>
      <c r="H213" s="195">
        <v>3599.08</v>
      </c>
      <c r="I213" s="195">
        <v>11833775.04</v>
      </c>
      <c r="J213" s="195">
        <v>7685206.332965266</v>
      </c>
      <c r="K213" s="195">
        <v>254492.31293826556</v>
      </c>
      <c r="L213" s="195">
        <v>1071593.065559363</v>
      </c>
      <c r="M213" s="195">
        <v>0</v>
      </c>
      <c r="N213" s="195">
        <v>9011291.711462894</v>
      </c>
      <c r="O213" s="195">
        <v>2946729.6321454556</v>
      </c>
      <c r="P213" s="195">
        <v>11958021.34360835</v>
      </c>
      <c r="Q213" s="195">
        <v>145</v>
      </c>
      <c r="R213" s="195">
        <v>30</v>
      </c>
      <c r="S213" s="195">
        <v>208</v>
      </c>
      <c r="T213" s="195">
        <v>99</v>
      </c>
      <c r="U213" s="195">
        <v>108</v>
      </c>
      <c r="V213" s="195">
        <v>1631</v>
      </c>
      <c r="W213" s="195">
        <v>574</v>
      </c>
      <c r="X213" s="195">
        <v>352</v>
      </c>
      <c r="Y213" s="195">
        <v>141</v>
      </c>
      <c r="Z213" s="195">
        <v>2</v>
      </c>
      <c r="AA213" s="195">
        <v>0</v>
      </c>
      <c r="AB213" s="195">
        <v>3205</v>
      </c>
      <c r="AC213" s="195">
        <v>81</v>
      </c>
      <c r="AD213" s="195">
        <v>1067</v>
      </c>
      <c r="AE213" s="195">
        <v>1.6695113773823897</v>
      </c>
      <c r="AF213" s="195">
        <v>6337623.191100307</v>
      </c>
      <c r="AG213" s="195">
        <v>7078566.2143359855</v>
      </c>
      <c r="AH213" s="195">
        <v>1345428.4782684569</v>
      </c>
      <c r="AI213" s="195">
        <v>954348.0441799338</v>
      </c>
      <c r="AJ213" s="195">
        <v>165</v>
      </c>
      <c r="AK213" s="195">
        <v>1321</v>
      </c>
      <c r="AL213" s="195">
        <v>0.9407185202094673</v>
      </c>
      <c r="AM213" s="195">
        <v>81</v>
      </c>
      <c r="AN213" s="195">
        <v>0.024635036496350366</v>
      </c>
      <c r="AO213" s="195">
        <v>0.020666782528096398</v>
      </c>
      <c r="AP213" s="195">
        <v>0</v>
      </c>
      <c r="AQ213" s="195">
        <v>2</v>
      </c>
      <c r="AR213" s="195">
        <v>0</v>
      </c>
      <c r="AS213" s="195">
        <v>0</v>
      </c>
      <c r="AT213" s="195">
        <v>0</v>
      </c>
      <c r="AU213" s="195">
        <v>538.93</v>
      </c>
      <c r="AV213" s="195">
        <v>6.100977863544431</v>
      </c>
      <c r="AW213" s="195">
        <v>2.9674902548335815</v>
      </c>
      <c r="AX213" s="195">
        <v>132</v>
      </c>
      <c r="AY213" s="195">
        <v>863</v>
      </c>
      <c r="AZ213" s="195">
        <v>0.15295480880648898</v>
      </c>
      <c r="BA213" s="195">
        <v>0.0881603577829735</v>
      </c>
      <c r="BB213" s="195">
        <v>0.229133</v>
      </c>
      <c r="BC213" s="195">
        <v>956</v>
      </c>
      <c r="BD213" s="195">
        <v>1079</v>
      </c>
      <c r="BE213" s="195">
        <v>0.8860055607043559</v>
      </c>
      <c r="BF213" s="195">
        <v>0.47146921985222556</v>
      </c>
      <c r="BG213" s="195">
        <v>0</v>
      </c>
      <c r="BH213" s="195">
        <v>0</v>
      </c>
      <c r="BI213" s="195">
        <v>0</v>
      </c>
      <c r="BJ213" s="195">
        <v>-789.12</v>
      </c>
      <c r="BK213" s="195">
        <v>-13480.8</v>
      </c>
      <c r="BL213" s="195">
        <v>-920.6400000000001</v>
      </c>
      <c r="BM213" s="195">
        <v>-4701.84</v>
      </c>
      <c r="BN213" s="195">
        <v>-131.52</v>
      </c>
      <c r="BO213" s="195">
        <v>82080</v>
      </c>
      <c r="BP213" s="195">
        <v>-144858.13223272518</v>
      </c>
      <c r="BQ213" s="195">
        <v>-281025.36</v>
      </c>
      <c r="BR213" s="195">
        <v>44659.95051725209</v>
      </c>
      <c r="BS213" s="195">
        <v>362670</v>
      </c>
      <c r="BT213" s="195">
        <v>102000</v>
      </c>
      <c r="BU213" s="195">
        <v>267642.6833515385</v>
      </c>
      <c r="BV213" s="195">
        <v>13261.625876543416</v>
      </c>
      <c r="BW213" s="195">
        <v>41439.79547026726</v>
      </c>
      <c r="BX213" s="195">
        <v>141735.98122573993</v>
      </c>
      <c r="BY213" s="195">
        <v>170023.73389113502</v>
      </c>
      <c r="BZ213" s="195">
        <v>295831.9159426533</v>
      </c>
      <c r="CA213" s="195">
        <v>79431.95436947807</v>
      </c>
      <c r="CB213" s="195">
        <v>295.92</v>
      </c>
      <c r="CC213" s="195">
        <v>9674.597147480374</v>
      </c>
      <c r="CD213" s="195">
        <v>1610748.157792088</v>
      </c>
      <c r="CE213" s="195">
        <v>1071593.065559363</v>
      </c>
      <c r="CF213" s="195">
        <v>0</v>
      </c>
      <c r="CG213" s="229">
        <v>2946729.6321454556</v>
      </c>
      <c r="CH213" s="195">
        <v>163551</v>
      </c>
      <c r="CI213" s="195">
        <v>60248.28384000001</v>
      </c>
      <c r="CJ213" s="195">
        <v>12121572.34360835</v>
      </c>
      <c r="CL213" s="195">
        <v>3303</v>
      </c>
    </row>
    <row r="214" spans="1:90" ht="9.75">
      <c r="A214" s="195">
        <v>687</v>
      </c>
      <c r="B214" s="195" t="s">
        <v>217</v>
      </c>
      <c r="C214" s="195">
        <v>1723</v>
      </c>
      <c r="D214" s="195">
        <v>6375426.06</v>
      </c>
      <c r="E214" s="195">
        <v>4222989.75046628</v>
      </c>
      <c r="F214" s="195">
        <v>1136348.083262265</v>
      </c>
      <c r="G214" s="195">
        <v>11734763.893728543</v>
      </c>
      <c r="H214" s="195">
        <v>3599.08</v>
      </c>
      <c r="I214" s="195">
        <v>6201214.84</v>
      </c>
      <c r="J214" s="195">
        <v>5533549.053728543</v>
      </c>
      <c r="K214" s="195">
        <v>687042.2160553602</v>
      </c>
      <c r="L214" s="195">
        <v>697295.1913882266</v>
      </c>
      <c r="M214" s="195">
        <v>196944.9884843407</v>
      </c>
      <c r="N214" s="195">
        <v>7114831.449656471</v>
      </c>
      <c r="O214" s="195">
        <v>1264672.0868190485</v>
      </c>
      <c r="P214" s="195">
        <v>8379503.536475519</v>
      </c>
      <c r="Q214" s="195">
        <v>53</v>
      </c>
      <c r="R214" s="195">
        <v>13</v>
      </c>
      <c r="S214" s="195">
        <v>91</v>
      </c>
      <c r="T214" s="195">
        <v>43</v>
      </c>
      <c r="U214" s="195">
        <v>34</v>
      </c>
      <c r="V214" s="195">
        <v>866</v>
      </c>
      <c r="W214" s="195">
        <v>312</v>
      </c>
      <c r="X214" s="195">
        <v>225</v>
      </c>
      <c r="Y214" s="195">
        <v>86</v>
      </c>
      <c r="Z214" s="195">
        <v>0</v>
      </c>
      <c r="AA214" s="195">
        <v>0</v>
      </c>
      <c r="AB214" s="195">
        <v>1707</v>
      </c>
      <c r="AC214" s="195">
        <v>16</v>
      </c>
      <c r="AD214" s="195">
        <v>623</v>
      </c>
      <c r="AE214" s="195">
        <v>2.1228999535581354</v>
      </c>
      <c r="AF214" s="195">
        <v>4222989.75046628</v>
      </c>
      <c r="AG214" s="195">
        <v>53760046.20167645</v>
      </c>
      <c r="AH214" s="195">
        <v>12547734.749491204</v>
      </c>
      <c r="AI214" s="195">
        <v>5404999.203486354</v>
      </c>
      <c r="AJ214" s="195">
        <v>115</v>
      </c>
      <c r="AK214" s="195">
        <v>662</v>
      </c>
      <c r="AL214" s="195">
        <v>1.308333369931532</v>
      </c>
      <c r="AM214" s="195">
        <v>16</v>
      </c>
      <c r="AN214" s="195">
        <v>0.009286128845037725</v>
      </c>
      <c r="AO214" s="195">
        <v>0.005317874876783757</v>
      </c>
      <c r="AP214" s="195">
        <v>0</v>
      </c>
      <c r="AQ214" s="195">
        <v>0</v>
      </c>
      <c r="AR214" s="195">
        <v>0</v>
      </c>
      <c r="AS214" s="195">
        <v>0</v>
      </c>
      <c r="AT214" s="195">
        <v>0</v>
      </c>
      <c r="AU214" s="195">
        <v>1150.96</v>
      </c>
      <c r="AV214" s="195">
        <v>1.497011190658233</v>
      </c>
      <c r="AW214" s="195">
        <v>12.093825662761375</v>
      </c>
      <c r="AX214" s="195">
        <v>90</v>
      </c>
      <c r="AY214" s="195">
        <v>421</v>
      </c>
      <c r="AZ214" s="195">
        <v>0.21377672209026127</v>
      </c>
      <c r="BA214" s="195">
        <v>0.14898227106674578</v>
      </c>
      <c r="BB214" s="195">
        <v>1.161999</v>
      </c>
      <c r="BC214" s="195">
        <v>488</v>
      </c>
      <c r="BD214" s="195">
        <v>493</v>
      </c>
      <c r="BE214" s="195">
        <v>0.9898580121703854</v>
      </c>
      <c r="BF214" s="195">
        <v>0.5753216713182551</v>
      </c>
      <c r="BG214" s="195">
        <v>0</v>
      </c>
      <c r="BH214" s="195">
        <v>0</v>
      </c>
      <c r="BI214" s="195">
        <v>0</v>
      </c>
      <c r="BJ214" s="195">
        <v>-413.52</v>
      </c>
      <c r="BK214" s="195">
        <v>-7064.299999999999</v>
      </c>
      <c r="BL214" s="195">
        <v>-482.44000000000005</v>
      </c>
      <c r="BM214" s="195">
        <v>-2463.89</v>
      </c>
      <c r="BN214" s="195">
        <v>-68.92</v>
      </c>
      <c r="BO214" s="195">
        <v>60400</v>
      </c>
      <c r="BP214" s="195">
        <v>-63132.58027576089</v>
      </c>
      <c r="BQ214" s="195">
        <v>-147264.81</v>
      </c>
      <c r="BR214" s="195">
        <v>78279.17512978334</v>
      </c>
      <c r="BS214" s="195">
        <v>218394</v>
      </c>
      <c r="BT214" s="195">
        <v>59737</v>
      </c>
      <c r="BU214" s="195">
        <v>173456.8360217028</v>
      </c>
      <c r="BV214" s="195">
        <v>9949.982020102858</v>
      </c>
      <c r="BW214" s="195">
        <v>29351.961617280187</v>
      </c>
      <c r="BX214" s="195">
        <v>82980.82958067652</v>
      </c>
      <c r="BY214" s="195">
        <v>94923.59479533053</v>
      </c>
      <c r="BZ214" s="195">
        <v>146572.1957154571</v>
      </c>
      <c r="CA214" s="195">
        <v>46860.10976919556</v>
      </c>
      <c r="CB214" s="195">
        <v>155.07</v>
      </c>
      <c r="CC214" s="195">
        <v>-34010.82298554135</v>
      </c>
      <c r="CD214" s="195">
        <v>967049.9316639875</v>
      </c>
      <c r="CE214" s="195">
        <v>697295.1913882266</v>
      </c>
      <c r="CF214" s="195">
        <v>196944.9884843407</v>
      </c>
      <c r="CG214" s="229">
        <v>1264672.0868190485</v>
      </c>
      <c r="CH214" s="195">
        <v>-51219</v>
      </c>
      <c r="CI214" s="195">
        <v>55390.39151999999</v>
      </c>
      <c r="CJ214" s="195">
        <v>8328284.536475519</v>
      </c>
      <c r="CL214" s="195">
        <v>1737</v>
      </c>
    </row>
    <row r="215" spans="1:90" ht="9.75">
      <c r="A215" s="195">
        <v>689</v>
      </c>
      <c r="B215" s="195" t="s">
        <v>218</v>
      </c>
      <c r="C215" s="195">
        <v>3473</v>
      </c>
      <c r="D215" s="195">
        <v>12558345.24</v>
      </c>
      <c r="E215" s="195">
        <v>6670306.457761894</v>
      </c>
      <c r="F215" s="195">
        <v>864030.1912102388</v>
      </c>
      <c r="G215" s="195">
        <v>20092681.888972133</v>
      </c>
      <c r="H215" s="195">
        <v>3599.08</v>
      </c>
      <c r="I215" s="195">
        <v>12499604.84</v>
      </c>
      <c r="J215" s="195">
        <v>7593077.048972134</v>
      </c>
      <c r="K215" s="195">
        <v>567489.888157737</v>
      </c>
      <c r="L215" s="195">
        <v>889769.8535641031</v>
      </c>
      <c r="M215" s="195">
        <v>545282.0032043029</v>
      </c>
      <c r="N215" s="195">
        <v>9595618.793898275</v>
      </c>
      <c r="O215" s="195">
        <v>1281713.0535843896</v>
      </c>
      <c r="P215" s="195">
        <v>10877331.847482665</v>
      </c>
      <c r="Q215" s="195">
        <v>117</v>
      </c>
      <c r="R215" s="195">
        <v>16</v>
      </c>
      <c r="S215" s="195">
        <v>156</v>
      </c>
      <c r="T215" s="195">
        <v>80</v>
      </c>
      <c r="U215" s="195">
        <v>106</v>
      </c>
      <c r="V215" s="195">
        <v>1780</v>
      </c>
      <c r="W215" s="195">
        <v>639</v>
      </c>
      <c r="X215" s="195">
        <v>401</v>
      </c>
      <c r="Y215" s="195">
        <v>178</v>
      </c>
      <c r="Z215" s="195">
        <v>2</v>
      </c>
      <c r="AA215" s="195">
        <v>0</v>
      </c>
      <c r="AB215" s="195">
        <v>3394</v>
      </c>
      <c r="AC215" s="195">
        <v>77</v>
      </c>
      <c r="AD215" s="195">
        <v>1218</v>
      </c>
      <c r="AE215" s="195">
        <v>1.6635497054161894</v>
      </c>
      <c r="AF215" s="195">
        <v>6670306.457761894</v>
      </c>
      <c r="AG215" s="195">
        <v>7652328.995802891</v>
      </c>
      <c r="AH215" s="195">
        <v>2198430.0580171514</v>
      </c>
      <c r="AI215" s="195">
        <v>722450.3885848097</v>
      </c>
      <c r="AJ215" s="195">
        <v>229</v>
      </c>
      <c r="AK215" s="195">
        <v>1452</v>
      </c>
      <c r="AL215" s="195">
        <v>1.187811248142774</v>
      </c>
      <c r="AM215" s="195">
        <v>77</v>
      </c>
      <c r="AN215" s="195">
        <v>0.022171033688453787</v>
      </c>
      <c r="AO215" s="195">
        <v>0.01820277972019982</v>
      </c>
      <c r="AP215" s="195">
        <v>0</v>
      </c>
      <c r="AQ215" s="195">
        <v>2</v>
      </c>
      <c r="AR215" s="195">
        <v>0</v>
      </c>
      <c r="AS215" s="195">
        <v>0</v>
      </c>
      <c r="AT215" s="195">
        <v>0</v>
      </c>
      <c r="AU215" s="195">
        <v>351.55</v>
      </c>
      <c r="AV215" s="195">
        <v>9.879106812686674</v>
      </c>
      <c r="AW215" s="195">
        <v>1.8326142938118377</v>
      </c>
      <c r="AX215" s="195">
        <v>132</v>
      </c>
      <c r="AY215" s="195">
        <v>860</v>
      </c>
      <c r="AZ215" s="195">
        <v>0.15348837209302327</v>
      </c>
      <c r="BA215" s="195">
        <v>0.08869392106950778</v>
      </c>
      <c r="BB215" s="195">
        <v>0.6437</v>
      </c>
      <c r="BC215" s="195">
        <v>1024</v>
      </c>
      <c r="BD215" s="195">
        <v>1160</v>
      </c>
      <c r="BE215" s="195">
        <v>0.8827586206896552</v>
      </c>
      <c r="BF215" s="195">
        <v>0.46822227983752485</v>
      </c>
      <c r="BG215" s="195">
        <v>0</v>
      </c>
      <c r="BH215" s="195">
        <v>0</v>
      </c>
      <c r="BI215" s="195">
        <v>0</v>
      </c>
      <c r="BJ215" s="195">
        <v>-833.52</v>
      </c>
      <c r="BK215" s="195">
        <v>-14239.3</v>
      </c>
      <c r="BL215" s="195">
        <v>-972.44</v>
      </c>
      <c r="BM215" s="195">
        <v>-4966.389999999999</v>
      </c>
      <c r="BN215" s="195">
        <v>-138.92000000000002</v>
      </c>
      <c r="BO215" s="195">
        <v>20434</v>
      </c>
      <c r="BP215" s="195">
        <v>-61465.21742856849</v>
      </c>
      <c r="BQ215" s="195">
        <v>-296837.31</v>
      </c>
      <c r="BR215" s="195">
        <v>-30003.020192259923</v>
      </c>
      <c r="BS215" s="195">
        <v>325681</v>
      </c>
      <c r="BT215" s="195">
        <v>97347</v>
      </c>
      <c r="BU215" s="195">
        <v>241802.7511438312</v>
      </c>
      <c r="BV215" s="195">
        <v>12693.207108820638</v>
      </c>
      <c r="BW215" s="195">
        <v>48835.58689050997</v>
      </c>
      <c r="BX215" s="195">
        <v>132015.90703346976</v>
      </c>
      <c r="BY215" s="195">
        <v>166885.05560943205</v>
      </c>
      <c r="BZ215" s="195">
        <v>280292.94047990604</v>
      </c>
      <c r="CA215" s="195">
        <v>76194.95326775785</v>
      </c>
      <c r="CB215" s="195">
        <v>312.57</v>
      </c>
      <c r="CC215" s="195">
        <v>-4774.720348796178</v>
      </c>
      <c r="CD215" s="195">
        <v>1367717.2309926716</v>
      </c>
      <c r="CE215" s="195">
        <v>889769.8535641031</v>
      </c>
      <c r="CF215" s="195">
        <v>545282.0032043029</v>
      </c>
      <c r="CG215" s="229">
        <v>1281713.0535843896</v>
      </c>
      <c r="CH215" s="195">
        <v>-178554</v>
      </c>
      <c r="CI215" s="195">
        <v>72868.3848</v>
      </c>
      <c r="CJ215" s="195">
        <v>10698777.847482665</v>
      </c>
      <c r="CL215" s="195">
        <v>3537</v>
      </c>
    </row>
    <row r="216" spans="1:90" ht="9.75">
      <c r="A216" s="195">
        <v>691</v>
      </c>
      <c r="B216" s="195" t="s">
        <v>219</v>
      </c>
      <c r="C216" s="195">
        <v>2854</v>
      </c>
      <c r="D216" s="195">
        <v>11324191.399999999</v>
      </c>
      <c r="E216" s="195">
        <v>4786113.875493814</v>
      </c>
      <c r="F216" s="195">
        <v>635526.5177056856</v>
      </c>
      <c r="G216" s="195">
        <v>16745831.793199498</v>
      </c>
      <c r="H216" s="195">
        <v>3599.08</v>
      </c>
      <c r="I216" s="195">
        <v>10271774.32</v>
      </c>
      <c r="J216" s="195">
        <v>6474057.473199498</v>
      </c>
      <c r="K216" s="195">
        <v>386778.431716767</v>
      </c>
      <c r="L216" s="195">
        <v>936233.6372548942</v>
      </c>
      <c r="M216" s="195">
        <v>0</v>
      </c>
      <c r="N216" s="195">
        <v>7797069.54217116</v>
      </c>
      <c r="O216" s="195">
        <v>3141296.4912109086</v>
      </c>
      <c r="P216" s="195">
        <v>10938366.03338207</v>
      </c>
      <c r="Q216" s="195">
        <v>202</v>
      </c>
      <c r="R216" s="195">
        <v>30</v>
      </c>
      <c r="S216" s="195">
        <v>243</v>
      </c>
      <c r="T216" s="195">
        <v>118</v>
      </c>
      <c r="U216" s="195">
        <v>121</v>
      </c>
      <c r="V216" s="195">
        <v>1447</v>
      </c>
      <c r="W216" s="195">
        <v>363</v>
      </c>
      <c r="X216" s="195">
        <v>221</v>
      </c>
      <c r="Y216" s="195">
        <v>109</v>
      </c>
      <c r="Z216" s="195">
        <v>4</v>
      </c>
      <c r="AA216" s="195">
        <v>0</v>
      </c>
      <c r="AB216" s="195">
        <v>2837</v>
      </c>
      <c r="AC216" s="195">
        <v>13</v>
      </c>
      <c r="AD216" s="195">
        <v>693</v>
      </c>
      <c r="AE216" s="195">
        <v>1.4525257372404292</v>
      </c>
      <c r="AF216" s="195">
        <v>4786113.875493814</v>
      </c>
      <c r="AG216" s="195">
        <v>4590135.291167555</v>
      </c>
      <c r="AH216" s="195">
        <v>1367013.901362434</v>
      </c>
      <c r="AI216" s="195">
        <v>535148.4359887479</v>
      </c>
      <c r="AJ216" s="195">
        <v>102</v>
      </c>
      <c r="AK216" s="195">
        <v>1202</v>
      </c>
      <c r="AL216" s="195">
        <v>0.639108026269672</v>
      </c>
      <c r="AM216" s="195">
        <v>13</v>
      </c>
      <c r="AN216" s="195">
        <v>0.004555010511562719</v>
      </c>
      <c r="AO216" s="195">
        <v>0.0005867565433087512</v>
      </c>
      <c r="AP216" s="195">
        <v>0</v>
      </c>
      <c r="AQ216" s="195">
        <v>4</v>
      </c>
      <c r="AR216" s="195">
        <v>0</v>
      </c>
      <c r="AS216" s="195">
        <v>0</v>
      </c>
      <c r="AT216" s="195">
        <v>0</v>
      </c>
      <c r="AU216" s="195">
        <v>474.45</v>
      </c>
      <c r="AV216" s="195">
        <v>6.015386236695121</v>
      </c>
      <c r="AW216" s="195">
        <v>3.009714030427786</v>
      </c>
      <c r="AX216" s="195">
        <v>134</v>
      </c>
      <c r="AY216" s="195">
        <v>736</v>
      </c>
      <c r="AZ216" s="195">
        <v>0.18206521739130435</v>
      </c>
      <c r="BA216" s="195">
        <v>0.11727076636778887</v>
      </c>
      <c r="BB216" s="195">
        <v>0.500866</v>
      </c>
      <c r="BC216" s="195">
        <v>980</v>
      </c>
      <c r="BD216" s="195">
        <v>1075</v>
      </c>
      <c r="BE216" s="195">
        <v>0.9116279069767442</v>
      </c>
      <c r="BF216" s="195">
        <v>0.4970915661246139</v>
      </c>
      <c r="BG216" s="195">
        <v>0</v>
      </c>
      <c r="BH216" s="195">
        <v>0</v>
      </c>
      <c r="BI216" s="195">
        <v>0</v>
      </c>
      <c r="BJ216" s="195">
        <v>-684.9599999999999</v>
      </c>
      <c r="BK216" s="195">
        <v>-11701.4</v>
      </c>
      <c r="BL216" s="195">
        <v>-799.1200000000001</v>
      </c>
      <c r="BM216" s="195">
        <v>-4081.22</v>
      </c>
      <c r="BN216" s="195">
        <v>-114.16</v>
      </c>
      <c r="BO216" s="195">
        <v>1125</v>
      </c>
      <c r="BP216" s="195">
        <v>-40575.152313876046</v>
      </c>
      <c r="BQ216" s="195">
        <v>-243931.38</v>
      </c>
      <c r="BR216" s="195">
        <v>17542.227682605386</v>
      </c>
      <c r="BS216" s="195">
        <v>279753</v>
      </c>
      <c r="BT216" s="195">
        <v>82585</v>
      </c>
      <c r="BU216" s="195">
        <v>234894.54925491245</v>
      </c>
      <c r="BV216" s="195">
        <v>11397.25428446925</v>
      </c>
      <c r="BW216" s="195">
        <v>43223.19502340273</v>
      </c>
      <c r="BX216" s="195">
        <v>116300.28153997274</v>
      </c>
      <c r="BY216" s="195">
        <v>159182.77197731164</v>
      </c>
      <c r="BZ216" s="195">
        <v>290154.133997758</v>
      </c>
      <c r="CA216" s="195">
        <v>74547.25512168124</v>
      </c>
      <c r="CB216" s="195">
        <v>256.86</v>
      </c>
      <c r="CC216" s="195">
        <v>8098.940686657092</v>
      </c>
      <c r="CD216" s="195">
        <v>1319060.4695687704</v>
      </c>
      <c r="CE216" s="195">
        <v>936233.6372548942</v>
      </c>
      <c r="CF216" s="195">
        <v>0</v>
      </c>
      <c r="CG216" s="229">
        <v>3141296.4912109086</v>
      </c>
      <c r="CH216" s="195">
        <v>-288806</v>
      </c>
      <c r="CI216" s="195">
        <v>-69026.352</v>
      </c>
      <c r="CJ216" s="195">
        <v>10649560.03338207</v>
      </c>
      <c r="CL216" s="195">
        <v>2894</v>
      </c>
    </row>
    <row r="217" spans="1:90" ht="9.75">
      <c r="A217" s="195">
        <v>694</v>
      </c>
      <c r="B217" s="195" t="s">
        <v>220</v>
      </c>
      <c r="C217" s="195">
        <v>29160</v>
      </c>
      <c r="D217" s="195">
        <v>98365745.49</v>
      </c>
      <c r="E217" s="195">
        <v>31429780.681231167</v>
      </c>
      <c r="F217" s="195">
        <v>5796556.29681041</v>
      </c>
      <c r="G217" s="195">
        <v>135592082.46804157</v>
      </c>
      <c r="H217" s="195">
        <v>3599.08</v>
      </c>
      <c r="I217" s="195">
        <v>104949172.8</v>
      </c>
      <c r="J217" s="195">
        <v>30642909.668041572</v>
      </c>
      <c r="K217" s="195">
        <v>894112.2000123456</v>
      </c>
      <c r="L217" s="195">
        <v>4130271.277740591</v>
      </c>
      <c r="M217" s="195">
        <v>0</v>
      </c>
      <c r="N217" s="195">
        <v>35667293.14579451</v>
      </c>
      <c r="O217" s="195">
        <v>625332.1947317121</v>
      </c>
      <c r="P217" s="195">
        <v>36292625.34052622</v>
      </c>
      <c r="Q217" s="195">
        <v>1788</v>
      </c>
      <c r="R217" s="195">
        <v>356</v>
      </c>
      <c r="S217" s="195">
        <v>2078</v>
      </c>
      <c r="T217" s="195">
        <v>963</v>
      </c>
      <c r="U217" s="195">
        <v>946</v>
      </c>
      <c r="V217" s="195">
        <v>17180</v>
      </c>
      <c r="W217" s="195">
        <v>3364</v>
      </c>
      <c r="X217" s="195">
        <v>1735</v>
      </c>
      <c r="Y217" s="195">
        <v>750</v>
      </c>
      <c r="Z217" s="195">
        <v>130</v>
      </c>
      <c r="AA217" s="195">
        <v>0</v>
      </c>
      <c r="AB217" s="195">
        <v>27681</v>
      </c>
      <c r="AC217" s="195">
        <v>1349</v>
      </c>
      <c r="AD217" s="195">
        <v>5849</v>
      </c>
      <c r="AE217" s="195">
        <v>0.9335736998290389</v>
      </c>
      <c r="AF217" s="195">
        <v>31429780.681231167</v>
      </c>
      <c r="AG217" s="195">
        <v>7979815.848843315</v>
      </c>
      <c r="AH217" s="195">
        <v>1860988.0067822894</v>
      </c>
      <c r="AI217" s="195">
        <v>847318.3569821841</v>
      </c>
      <c r="AJ217" s="195">
        <v>1704</v>
      </c>
      <c r="AK217" s="195">
        <v>14409</v>
      </c>
      <c r="AL217" s="195">
        <v>0.8906648569791977</v>
      </c>
      <c r="AM217" s="195">
        <v>1349</v>
      </c>
      <c r="AN217" s="195">
        <v>0.04626200274348422</v>
      </c>
      <c r="AO217" s="195">
        <v>0.042293748775230254</v>
      </c>
      <c r="AP217" s="195">
        <v>0</v>
      </c>
      <c r="AQ217" s="195">
        <v>130</v>
      </c>
      <c r="AR217" s="195">
        <v>0</v>
      </c>
      <c r="AS217" s="195">
        <v>0</v>
      </c>
      <c r="AT217" s="195">
        <v>0</v>
      </c>
      <c r="AU217" s="195">
        <v>121.03</v>
      </c>
      <c r="AV217" s="195">
        <v>240.93200033049658</v>
      </c>
      <c r="AW217" s="195">
        <v>0.07514399220605263</v>
      </c>
      <c r="AX217" s="195">
        <v>1391</v>
      </c>
      <c r="AY217" s="195">
        <v>9286</v>
      </c>
      <c r="AZ217" s="195">
        <v>0.1497953909110489</v>
      </c>
      <c r="BA217" s="195">
        <v>0.08500093988753342</v>
      </c>
      <c r="BB217" s="195">
        <v>0</v>
      </c>
      <c r="BC217" s="195">
        <v>11055</v>
      </c>
      <c r="BD217" s="195">
        <v>12278</v>
      </c>
      <c r="BE217" s="195">
        <v>0.9003909431503502</v>
      </c>
      <c r="BF217" s="195">
        <v>0.48585460229821986</v>
      </c>
      <c r="BG217" s="195">
        <v>0</v>
      </c>
      <c r="BH217" s="195">
        <v>0</v>
      </c>
      <c r="BI217" s="195">
        <v>0</v>
      </c>
      <c r="BJ217" s="195">
        <v>-6998.4</v>
      </c>
      <c r="BK217" s="195">
        <v>-119555.99999999999</v>
      </c>
      <c r="BL217" s="195">
        <v>-8164.800000000001</v>
      </c>
      <c r="BM217" s="195">
        <v>-41698.799999999996</v>
      </c>
      <c r="BN217" s="195">
        <v>-1166.4</v>
      </c>
      <c r="BO217" s="195">
        <v>658284</v>
      </c>
      <c r="BP217" s="195">
        <v>-1870945.9399709722</v>
      </c>
      <c r="BQ217" s="195">
        <v>-2492305.2</v>
      </c>
      <c r="BR217" s="195">
        <v>-40213.59984558821</v>
      </c>
      <c r="BS217" s="195">
        <v>1862094</v>
      </c>
      <c r="BT217" s="195">
        <v>644858</v>
      </c>
      <c r="BU217" s="195">
        <v>1377691.1378719537</v>
      </c>
      <c r="BV217" s="195">
        <v>37343.72389893481</v>
      </c>
      <c r="BW217" s="195">
        <v>125027.78905120381</v>
      </c>
      <c r="BX217" s="195">
        <v>564070.1081007131</v>
      </c>
      <c r="BY217" s="195">
        <v>1348464.5471801157</v>
      </c>
      <c r="BZ217" s="195">
        <v>2106124.3002889347</v>
      </c>
      <c r="CA217" s="195">
        <v>643405.0512731222</v>
      </c>
      <c r="CB217" s="195">
        <v>2624.4</v>
      </c>
      <c r="CC217" s="195">
        <v>168310.95989217295</v>
      </c>
      <c r="CD217" s="195">
        <v>9498084.417711563</v>
      </c>
      <c r="CE217" s="195">
        <v>4130271.277740591</v>
      </c>
      <c r="CF217" s="195">
        <v>0</v>
      </c>
      <c r="CG217" s="229">
        <v>625332.1947317121</v>
      </c>
      <c r="CH217" s="195">
        <v>-985057</v>
      </c>
      <c r="CI217" s="195">
        <v>106261.51055999997</v>
      </c>
      <c r="CJ217" s="195">
        <v>35307568.34052622</v>
      </c>
      <c r="CL217" s="195">
        <v>29269</v>
      </c>
    </row>
    <row r="218" spans="1:90" ht="9.75">
      <c r="A218" s="195">
        <v>697</v>
      </c>
      <c r="B218" s="195" t="s">
        <v>221</v>
      </c>
      <c r="C218" s="195">
        <v>1345</v>
      </c>
      <c r="D218" s="195">
        <v>5363325.48</v>
      </c>
      <c r="E218" s="195">
        <v>3052391.826374139</v>
      </c>
      <c r="F218" s="195">
        <v>759148.3085000127</v>
      </c>
      <c r="G218" s="195">
        <v>9174865.614874152</v>
      </c>
      <c r="H218" s="195">
        <v>3599.08</v>
      </c>
      <c r="I218" s="195">
        <v>4840762.6</v>
      </c>
      <c r="J218" s="195">
        <v>4334103.014874153</v>
      </c>
      <c r="K218" s="195">
        <v>215207.50452006565</v>
      </c>
      <c r="L218" s="195">
        <v>561446.7906071831</v>
      </c>
      <c r="M218" s="195">
        <v>0</v>
      </c>
      <c r="N218" s="195">
        <v>5110757.310001402</v>
      </c>
      <c r="O218" s="195">
        <v>939882.0408706975</v>
      </c>
      <c r="P218" s="195">
        <v>6050639.350872099</v>
      </c>
      <c r="Q218" s="195">
        <v>48</v>
      </c>
      <c r="R218" s="195">
        <v>9</v>
      </c>
      <c r="S218" s="195">
        <v>57</v>
      </c>
      <c r="T218" s="195">
        <v>34</v>
      </c>
      <c r="U218" s="195">
        <v>23</v>
      </c>
      <c r="V218" s="195">
        <v>691</v>
      </c>
      <c r="W218" s="195">
        <v>244</v>
      </c>
      <c r="X218" s="195">
        <v>138</v>
      </c>
      <c r="Y218" s="195">
        <v>101</v>
      </c>
      <c r="Z218" s="195">
        <v>0</v>
      </c>
      <c r="AA218" s="195">
        <v>0</v>
      </c>
      <c r="AB218" s="195">
        <v>1332</v>
      </c>
      <c r="AC218" s="195">
        <v>13</v>
      </c>
      <c r="AD218" s="195">
        <v>483</v>
      </c>
      <c r="AE218" s="195">
        <v>1.9656798022891624</v>
      </c>
      <c r="AF218" s="195">
        <v>3052391.826374139</v>
      </c>
      <c r="AG218" s="195">
        <v>5571769.864481111</v>
      </c>
      <c r="AH218" s="195">
        <v>1582717.1852875596</v>
      </c>
      <c r="AI218" s="195">
        <v>615420.70138706</v>
      </c>
      <c r="AJ218" s="195">
        <v>80</v>
      </c>
      <c r="AK218" s="195">
        <v>570</v>
      </c>
      <c r="AL218" s="195">
        <v>1.0570455419004414</v>
      </c>
      <c r="AM218" s="195">
        <v>13</v>
      </c>
      <c r="AN218" s="195">
        <v>0.009665427509293681</v>
      </c>
      <c r="AO218" s="195">
        <v>0.005697173541039713</v>
      </c>
      <c r="AP218" s="195">
        <v>0</v>
      </c>
      <c r="AQ218" s="195">
        <v>0</v>
      </c>
      <c r="AR218" s="195">
        <v>0</v>
      </c>
      <c r="AS218" s="195">
        <v>0</v>
      </c>
      <c r="AT218" s="195">
        <v>0</v>
      </c>
      <c r="AU218" s="195">
        <v>835.58</v>
      </c>
      <c r="AV218" s="195">
        <v>1.6096603556810838</v>
      </c>
      <c r="AW218" s="195">
        <v>11.247461174729025</v>
      </c>
      <c r="AX218" s="195">
        <v>35</v>
      </c>
      <c r="AY218" s="195">
        <v>311</v>
      </c>
      <c r="AZ218" s="195">
        <v>0.11254019292604502</v>
      </c>
      <c r="BA218" s="195">
        <v>0.04774574190252953</v>
      </c>
      <c r="BB218" s="195">
        <v>0.667666</v>
      </c>
      <c r="BC218" s="195">
        <v>351</v>
      </c>
      <c r="BD218" s="195">
        <v>468</v>
      </c>
      <c r="BE218" s="195">
        <v>0.75</v>
      </c>
      <c r="BF218" s="195">
        <v>0.3354636591478697</v>
      </c>
      <c r="BG218" s="195">
        <v>0</v>
      </c>
      <c r="BH218" s="195">
        <v>0</v>
      </c>
      <c r="BI218" s="195">
        <v>0</v>
      </c>
      <c r="BJ218" s="195">
        <v>-322.8</v>
      </c>
      <c r="BK218" s="195">
        <v>-5514.499999999999</v>
      </c>
      <c r="BL218" s="195">
        <v>-376.6</v>
      </c>
      <c r="BM218" s="195">
        <v>-1923.35</v>
      </c>
      <c r="BN218" s="195">
        <v>-53.800000000000004</v>
      </c>
      <c r="BO218" s="195">
        <v>6115</v>
      </c>
      <c r="BP218" s="195">
        <v>-37467.21539372827</v>
      </c>
      <c r="BQ218" s="195">
        <v>-114957.15</v>
      </c>
      <c r="BR218" s="195">
        <v>104403.79041090794</v>
      </c>
      <c r="BS218" s="195">
        <v>160754</v>
      </c>
      <c r="BT218" s="195">
        <v>49462</v>
      </c>
      <c r="BU218" s="195">
        <v>124485.65817589301</v>
      </c>
      <c r="BV218" s="195">
        <v>7172.206036784499</v>
      </c>
      <c r="BW218" s="195">
        <v>22496.753395076463</v>
      </c>
      <c r="BX218" s="195">
        <v>55433.95561615519</v>
      </c>
      <c r="BY218" s="195">
        <v>80855.7585815372</v>
      </c>
      <c r="BZ218" s="195">
        <v>122685.15994105836</v>
      </c>
      <c r="CA218" s="195">
        <v>38672.47767793816</v>
      </c>
      <c r="CB218" s="195">
        <v>121.05</v>
      </c>
      <c r="CC218" s="195">
        <v>-12451.403834439503</v>
      </c>
      <c r="CD218" s="195">
        <v>760206.4060009114</v>
      </c>
      <c r="CE218" s="195">
        <v>561446.7906071831</v>
      </c>
      <c r="CF218" s="195">
        <v>0</v>
      </c>
      <c r="CG218" s="229">
        <v>939882.0408706975</v>
      </c>
      <c r="CH218" s="195">
        <v>-273481</v>
      </c>
      <c r="CI218" s="195">
        <v>-10419.071999999998</v>
      </c>
      <c r="CJ218" s="195">
        <v>5777158.350872099</v>
      </c>
      <c r="CL218" s="195">
        <v>1351</v>
      </c>
    </row>
    <row r="219" spans="1:90" ht="9.75">
      <c r="A219" s="195">
        <v>698</v>
      </c>
      <c r="B219" s="195" t="s">
        <v>222</v>
      </c>
      <c r="C219" s="195">
        <v>62231</v>
      </c>
      <c r="D219" s="195">
        <v>203651719.42000002</v>
      </c>
      <c r="E219" s="195">
        <v>71060018.1079955</v>
      </c>
      <c r="F219" s="195">
        <v>16149569.497678045</v>
      </c>
      <c r="G219" s="195">
        <v>290861307.02567357</v>
      </c>
      <c r="H219" s="195">
        <v>3599.08</v>
      </c>
      <c r="I219" s="195">
        <v>223974347.48</v>
      </c>
      <c r="J219" s="195">
        <v>66886959.54567358</v>
      </c>
      <c r="K219" s="195">
        <v>2261259.7157922676</v>
      </c>
      <c r="L219" s="195">
        <v>10155540.049193975</v>
      </c>
      <c r="M219" s="195">
        <v>0</v>
      </c>
      <c r="N219" s="195">
        <v>79303759.31065983</v>
      </c>
      <c r="O219" s="195">
        <v>19649795.054434273</v>
      </c>
      <c r="P219" s="195">
        <v>98953554.3650941</v>
      </c>
      <c r="Q219" s="195">
        <v>4162</v>
      </c>
      <c r="R219" s="195">
        <v>740</v>
      </c>
      <c r="S219" s="195">
        <v>4195</v>
      </c>
      <c r="T219" s="195">
        <v>1903</v>
      </c>
      <c r="U219" s="195">
        <v>2110</v>
      </c>
      <c r="V219" s="195">
        <v>37900</v>
      </c>
      <c r="W219" s="195">
        <v>6204</v>
      </c>
      <c r="X219" s="195">
        <v>3658</v>
      </c>
      <c r="Y219" s="195">
        <v>1359</v>
      </c>
      <c r="Z219" s="195">
        <v>105</v>
      </c>
      <c r="AA219" s="195">
        <v>153</v>
      </c>
      <c r="AB219" s="195">
        <v>60008</v>
      </c>
      <c r="AC219" s="195">
        <v>1965</v>
      </c>
      <c r="AD219" s="195">
        <v>11221</v>
      </c>
      <c r="AE219" s="195">
        <v>0.9890387598251614</v>
      </c>
      <c r="AF219" s="195">
        <v>71060018.1079955</v>
      </c>
      <c r="AG219" s="195">
        <v>39881072.75360851</v>
      </c>
      <c r="AH219" s="195">
        <v>7666938.504510817</v>
      </c>
      <c r="AI219" s="195">
        <v>4352540.612708483</v>
      </c>
      <c r="AJ219" s="195">
        <v>4645</v>
      </c>
      <c r="AK219" s="195">
        <v>29919</v>
      </c>
      <c r="AL219" s="195">
        <v>1.169276475238437</v>
      </c>
      <c r="AM219" s="195">
        <v>1965</v>
      </c>
      <c r="AN219" s="195">
        <v>0.03157590268515691</v>
      </c>
      <c r="AO219" s="195">
        <v>0.027607648716902945</v>
      </c>
      <c r="AP219" s="195">
        <v>0</v>
      </c>
      <c r="AQ219" s="195">
        <v>105</v>
      </c>
      <c r="AR219" s="195">
        <v>153</v>
      </c>
      <c r="AS219" s="195">
        <v>0</v>
      </c>
      <c r="AT219" s="195">
        <v>0</v>
      </c>
      <c r="AU219" s="195">
        <v>7581.73</v>
      </c>
      <c r="AV219" s="195">
        <v>8.208021124466317</v>
      </c>
      <c r="AW219" s="195">
        <v>2.2057195127163682</v>
      </c>
      <c r="AX219" s="195">
        <v>1914</v>
      </c>
      <c r="AY219" s="195">
        <v>18772</v>
      </c>
      <c r="AZ219" s="195">
        <v>0.10196036650330279</v>
      </c>
      <c r="BA219" s="195">
        <v>0.0371659154797873</v>
      </c>
      <c r="BB219" s="195">
        <v>0</v>
      </c>
      <c r="BC219" s="195">
        <v>25017</v>
      </c>
      <c r="BD219" s="195">
        <v>25262</v>
      </c>
      <c r="BE219" s="195">
        <v>0.9903016388251128</v>
      </c>
      <c r="BF219" s="195">
        <v>0.5757652979729825</v>
      </c>
      <c r="BG219" s="195">
        <v>0</v>
      </c>
      <c r="BH219" s="195">
        <v>153</v>
      </c>
      <c r="BI219" s="195">
        <v>0</v>
      </c>
      <c r="BJ219" s="195">
        <v>-14935.439999999999</v>
      </c>
      <c r="BK219" s="195">
        <v>-255147.09999999998</v>
      </c>
      <c r="BL219" s="195">
        <v>-17424.68</v>
      </c>
      <c r="BM219" s="195">
        <v>-88990.33</v>
      </c>
      <c r="BN219" s="195">
        <v>-2489.2400000000002</v>
      </c>
      <c r="BO219" s="195">
        <v>760982</v>
      </c>
      <c r="BP219" s="195">
        <v>-2882823.859382419</v>
      </c>
      <c r="BQ219" s="195">
        <v>-5318883.57</v>
      </c>
      <c r="BR219" s="195">
        <v>-851137.8510162681</v>
      </c>
      <c r="BS219" s="195">
        <v>4170263</v>
      </c>
      <c r="BT219" s="195">
        <v>1400370</v>
      </c>
      <c r="BU219" s="195">
        <v>3556984.1957876254</v>
      </c>
      <c r="BV219" s="195">
        <v>130689.61392386896</v>
      </c>
      <c r="BW219" s="195">
        <v>170271.45091107712</v>
      </c>
      <c r="BX219" s="195">
        <v>1530495.8688007353</v>
      </c>
      <c r="BY219" s="195">
        <v>3039795.0447149575</v>
      </c>
      <c r="BZ219" s="195">
        <v>4487658.940840116</v>
      </c>
      <c r="CA219" s="195">
        <v>1486426.2087844117</v>
      </c>
      <c r="CB219" s="195">
        <v>5600.79</v>
      </c>
      <c r="CC219" s="195">
        <v>612706.1658298711</v>
      </c>
      <c r="CD219" s="195">
        <v>20501105.428576395</v>
      </c>
      <c r="CE219" s="195">
        <v>10155540.049193975</v>
      </c>
      <c r="CF219" s="195">
        <v>0</v>
      </c>
      <c r="CG219" s="229">
        <v>19649795.054434273</v>
      </c>
      <c r="CH219" s="195">
        <v>-3913100</v>
      </c>
      <c r="CI219" s="195">
        <v>-2951835.102623999</v>
      </c>
      <c r="CJ219" s="195">
        <v>95040454.3650941</v>
      </c>
      <c r="CL219" s="195">
        <v>61838</v>
      </c>
    </row>
    <row r="220" spans="1:90" ht="9.75">
      <c r="A220" s="195">
        <v>700</v>
      </c>
      <c r="B220" s="195" t="s">
        <v>223</v>
      </c>
      <c r="C220" s="195">
        <v>5245</v>
      </c>
      <c r="D220" s="195">
        <v>19906254.439999998</v>
      </c>
      <c r="E220" s="195">
        <v>7558935.177029943</v>
      </c>
      <c r="F220" s="195">
        <v>1550475.6869673033</v>
      </c>
      <c r="G220" s="195">
        <v>29015665.303997245</v>
      </c>
      <c r="H220" s="195">
        <v>3599.08</v>
      </c>
      <c r="I220" s="195">
        <v>18877174.599999998</v>
      </c>
      <c r="J220" s="195">
        <v>10138490.703997247</v>
      </c>
      <c r="K220" s="195">
        <v>42566.36571148317</v>
      </c>
      <c r="L220" s="195">
        <v>1151945.5447730273</v>
      </c>
      <c r="M220" s="195">
        <v>0</v>
      </c>
      <c r="N220" s="195">
        <v>11333002.614481758</v>
      </c>
      <c r="O220" s="195">
        <v>920150.6630673165</v>
      </c>
      <c r="P220" s="195">
        <v>12253153.277549075</v>
      </c>
      <c r="Q220" s="195">
        <v>217</v>
      </c>
      <c r="R220" s="195">
        <v>55</v>
      </c>
      <c r="S220" s="195">
        <v>302</v>
      </c>
      <c r="T220" s="195">
        <v>161</v>
      </c>
      <c r="U220" s="195">
        <v>139</v>
      </c>
      <c r="V220" s="195">
        <v>2694</v>
      </c>
      <c r="W220" s="195">
        <v>852</v>
      </c>
      <c r="X220" s="195">
        <v>562</v>
      </c>
      <c r="Y220" s="195">
        <v>263</v>
      </c>
      <c r="Z220" s="195">
        <v>5</v>
      </c>
      <c r="AA220" s="195">
        <v>0</v>
      </c>
      <c r="AB220" s="195">
        <v>5115</v>
      </c>
      <c r="AC220" s="195">
        <v>125</v>
      </c>
      <c r="AD220" s="195">
        <v>1677</v>
      </c>
      <c r="AE220" s="195">
        <v>1.2482739462524273</v>
      </c>
      <c r="AF220" s="195">
        <v>7558935.177029943</v>
      </c>
      <c r="AG220" s="195">
        <v>3106499.5833608406</v>
      </c>
      <c r="AH220" s="195">
        <v>1423090.717302381</v>
      </c>
      <c r="AI220" s="195">
        <v>249735.93679474905</v>
      </c>
      <c r="AJ220" s="195">
        <v>284</v>
      </c>
      <c r="AK220" s="195">
        <v>2256</v>
      </c>
      <c r="AL220" s="195">
        <v>0.9481080026753294</v>
      </c>
      <c r="AM220" s="195">
        <v>125</v>
      </c>
      <c r="AN220" s="195">
        <v>0.023832221163012392</v>
      </c>
      <c r="AO220" s="195">
        <v>0.019863967194758424</v>
      </c>
      <c r="AP220" s="195">
        <v>0</v>
      </c>
      <c r="AQ220" s="195">
        <v>5</v>
      </c>
      <c r="AR220" s="195">
        <v>0</v>
      </c>
      <c r="AS220" s="195">
        <v>3</v>
      </c>
      <c r="AT220" s="195">
        <v>366</v>
      </c>
      <c r="AU220" s="195">
        <v>942.46</v>
      </c>
      <c r="AV220" s="195">
        <v>5.565222927232986</v>
      </c>
      <c r="AW220" s="195">
        <v>3.2531657027484178</v>
      </c>
      <c r="AX220" s="195">
        <v>187</v>
      </c>
      <c r="AY220" s="195">
        <v>1453</v>
      </c>
      <c r="AZ220" s="195">
        <v>0.12869924294562973</v>
      </c>
      <c r="BA220" s="195">
        <v>0.06390479192211425</v>
      </c>
      <c r="BB220" s="195">
        <v>0</v>
      </c>
      <c r="BC220" s="195">
        <v>1020</v>
      </c>
      <c r="BD220" s="195">
        <v>1878</v>
      </c>
      <c r="BE220" s="195">
        <v>0.5431309904153354</v>
      </c>
      <c r="BF220" s="195">
        <v>0.1285946495632051</v>
      </c>
      <c r="BG220" s="195">
        <v>0</v>
      </c>
      <c r="BH220" s="195">
        <v>0</v>
      </c>
      <c r="BI220" s="195">
        <v>0</v>
      </c>
      <c r="BJ220" s="195">
        <v>-1258.8</v>
      </c>
      <c r="BK220" s="195">
        <v>-21504.499999999996</v>
      </c>
      <c r="BL220" s="195">
        <v>-1468.6000000000001</v>
      </c>
      <c r="BM220" s="195">
        <v>-7500.349999999999</v>
      </c>
      <c r="BN220" s="195">
        <v>-209.8</v>
      </c>
      <c r="BO220" s="195">
        <v>56412</v>
      </c>
      <c r="BP220" s="195">
        <v>-90006.19024169246</v>
      </c>
      <c r="BQ220" s="195">
        <v>-448290.14999999997</v>
      </c>
      <c r="BR220" s="195">
        <v>-18757.48855673708</v>
      </c>
      <c r="BS220" s="195">
        <v>450007</v>
      </c>
      <c r="BT220" s="195">
        <v>136482</v>
      </c>
      <c r="BU220" s="195">
        <v>271197.13744083105</v>
      </c>
      <c r="BV220" s="195">
        <v>13584.735741688815</v>
      </c>
      <c r="BW220" s="195">
        <v>29722.57333317358</v>
      </c>
      <c r="BX220" s="195">
        <v>156223.5218588037</v>
      </c>
      <c r="BY220" s="195">
        <v>258715.99132247956</v>
      </c>
      <c r="BZ220" s="195">
        <v>425231.14270262397</v>
      </c>
      <c r="CA220" s="195">
        <v>110087.1294553271</v>
      </c>
      <c r="CB220" s="195">
        <v>472.04999999999995</v>
      </c>
      <c r="CC220" s="195">
        <v>-18445.65828347118</v>
      </c>
      <c r="CD220" s="195">
        <v>1870932.1350147198</v>
      </c>
      <c r="CE220" s="195">
        <v>1151945.5447730273</v>
      </c>
      <c r="CF220" s="195">
        <v>0</v>
      </c>
      <c r="CG220" s="229">
        <v>920150.6630673165</v>
      </c>
      <c r="CH220" s="195">
        <v>-1063600</v>
      </c>
      <c r="CI220" s="195">
        <v>-144231.21369599996</v>
      </c>
      <c r="CJ220" s="195">
        <v>11189553.277549075</v>
      </c>
      <c r="CL220" s="195">
        <v>5312</v>
      </c>
    </row>
    <row r="221" spans="1:90" ht="9.75">
      <c r="A221" s="195">
        <v>702</v>
      </c>
      <c r="B221" s="195" t="s">
        <v>224</v>
      </c>
      <c r="C221" s="195">
        <v>4565</v>
      </c>
      <c r="D221" s="195">
        <v>17468063.020000003</v>
      </c>
      <c r="E221" s="195">
        <v>7686915.789200645</v>
      </c>
      <c r="F221" s="195">
        <v>1140031.4486843348</v>
      </c>
      <c r="G221" s="195">
        <v>26295010.257884983</v>
      </c>
      <c r="H221" s="195">
        <v>3599.08</v>
      </c>
      <c r="I221" s="195">
        <v>16429800.2</v>
      </c>
      <c r="J221" s="195">
        <v>9865210.057884984</v>
      </c>
      <c r="K221" s="195">
        <v>439642.66390249645</v>
      </c>
      <c r="L221" s="195">
        <v>1282525.3269749517</v>
      </c>
      <c r="M221" s="195">
        <v>0</v>
      </c>
      <c r="N221" s="195">
        <v>11587378.048762433</v>
      </c>
      <c r="O221" s="195">
        <v>2914489.1845465177</v>
      </c>
      <c r="P221" s="195">
        <v>14501867.23330895</v>
      </c>
      <c r="Q221" s="195">
        <v>195</v>
      </c>
      <c r="R221" s="195">
        <v>39</v>
      </c>
      <c r="S221" s="195">
        <v>236</v>
      </c>
      <c r="T221" s="195">
        <v>141</v>
      </c>
      <c r="U221" s="195">
        <v>142</v>
      </c>
      <c r="V221" s="195">
        <v>2274</v>
      </c>
      <c r="W221" s="195">
        <v>777</v>
      </c>
      <c r="X221" s="195">
        <v>530</v>
      </c>
      <c r="Y221" s="195">
        <v>231</v>
      </c>
      <c r="Z221" s="195">
        <v>12</v>
      </c>
      <c r="AA221" s="195">
        <v>1</v>
      </c>
      <c r="AB221" s="195">
        <v>4481</v>
      </c>
      <c r="AC221" s="195">
        <v>71</v>
      </c>
      <c r="AD221" s="195">
        <v>1538</v>
      </c>
      <c r="AE221" s="195">
        <v>1.4584989443698264</v>
      </c>
      <c r="AF221" s="195">
        <v>7686915.789200645</v>
      </c>
      <c r="AG221" s="195">
        <v>90419344.79260027</v>
      </c>
      <c r="AH221" s="195">
        <v>15992194.676634269</v>
      </c>
      <c r="AI221" s="195">
        <v>10631615.594976457</v>
      </c>
      <c r="AJ221" s="195">
        <v>217</v>
      </c>
      <c r="AK221" s="195">
        <v>1870</v>
      </c>
      <c r="AL221" s="195">
        <v>0.873970341428246</v>
      </c>
      <c r="AM221" s="195">
        <v>71</v>
      </c>
      <c r="AN221" s="195">
        <v>0.015553121577217962</v>
      </c>
      <c r="AO221" s="195">
        <v>0.011584867608963994</v>
      </c>
      <c r="AP221" s="195">
        <v>0</v>
      </c>
      <c r="AQ221" s="195">
        <v>12</v>
      </c>
      <c r="AR221" s="195">
        <v>1</v>
      </c>
      <c r="AS221" s="195">
        <v>0</v>
      </c>
      <c r="AT221" s="195">
        <v>0</v>
      </c>
      <c r="AU221" s="195">
        <v>776.93</v>
      </c>
      <c r="AV221" s="195">
        <v>5.875690216621832</v>
      </c>
      <c r="AW221" s="195">
        <v>3.081270742253759</v>
      </c>
      <c r="AX221" s="195">
        <v>157</v>
      </c>
      <c r="AY221" s="195">
        <v>1152</v>
      </c>
      <c r="AZ221" s="195">
        <v>0.1362847222222222</v>
      </c>
      <c r="BA221" s="195">
        <v>0.07149027119870673</v>
      </c>
      <c r="BB221" s="195">
        <v>0.27965</v>
      </c>
      <c r="BC221" s="195">
        <v>1597</v>
      </c>
      <c r="BD221" s="195">
        <v>1567</v>
      </c>
      <c r="BE221" s="195">
        <v>1.01914486279515</v>
      </c>
      <c r="BF221" s="195">
        <v>0.6046085219430197</v>
      </c>
      <c r="BG221" s="195">
        <v>0</v>
      </c>
      <c r="BH221" s="195">
        <v>1</v>
      </c>
      <c r="BI221" s="195">
        <v>0</v>
      </c>
      <c r="BJ221" s="195">
        <v>-1095.6</v>
      </c>
      <c r="BK221" s="195">
        <v>-18716.5</v>
      </c>
      <c r="BL221" s="195">
        <v>-1278.2</v>
      </c>
      <c r="BM221" s="195">
        <v>-6527.95</v>
      </c>
      <c r="BN221" s="195">
        <v>-182.6</v>
      </c>
      <c r="BO221" s="195">
        <v>-29452</v>
      </c>
      <c r="BP221" s="195">
        <v>-80167.29533837842</v>
      </c>
      <c r="BQ221" s="195">
        <v>-390170.55</v>
      </c>
      <c r="BR221" s="195">
        <v>-42497.95249035582</v>
      </c>
      <c r="BS221" s="195">
        <v>482033</v>
      </c>
      <c r="BT221" s="195">
        <v>141231</v>
      </c>
      <c r="BU221" s="195">
        <v>359715.4068817046</v>
      </c>
      <c r="BV221" s="195">
        <v>16850.194763104068</v>
      </c>
      <c r="BW221" s="195">
        <v>65127.400944814086</v>
      </c>
      <c r="BX221" s="195">
        <v>181748.09925467972</v>
      </c>
      <c r="BY221" s="195">
        <v>240034.11603973378</v>
      </c>
      <c r="BZ221" s="195">
        <v>413638.0373383276</v>
      </c>
      <c r="CA221" s="195">
        <v>119454.53586719323</v>
      </c>
      <c r="CB221" s="195">
        <v>410.84999999999997</v>
      </c>
      <c r="CC221" s="195">
        <v>-38165.26628587129</v>
      </c>
      <c r="CD221" s="195">
        <v>1910127.42231333</v>
      </c>
      <c r="CE221" s="195">
        <v>1282525.3269749517</v>
      </c>
      <c r="CF221" s="195">
        <v>0</v>
      </c>
      <c r="CG221" s="229">
        <v>2914489.1845465177</v>
      </c>
      <c r="CH221" s="195">
        <v>-895960</v>
      </c>
      <c r="CI221" s="195">
        <v>-14274.12864000001</v>
      </c>
      <c r="CJ221" s="195">
        <v>13605907.23330895</v>
      </c>
      <c r="CL221" s="195">
        <v>4623</v>
      </c>
    </row>
    <row r="222" spans="1:90" ht="9.75">
      <c r="A222" s="195">
        <v>704</v>
      </c>
      <c r="B222" s="195" t="s">
        <v>225</v>
      </c>
      <c r="C222" s="195">
        <v>6137</v>
      </c>
      <c r="D222" s="195">
        <v>21672158.8</v>
      </c>
      <c r="E222" s="195">
        <v>4703535.539697616</v>
      </c>
      <c r="F222" s="195">
        <v>641689.0406630108</v>
      </c>
      <c r="G222" s="195">
        <v>27017383.38036063</v>
      </c>
      <c r="H222" s="195">
        <v>3599.08</v>
      </c>
      <c r="I222" s="195">
        <v>22087553.96</v>
      </c>
      <c r="J222" s="195">
        <v>4929829.4203606285</v>
      </c>
      <c r="K222" s="195">
        <v>74937.48518431737</v>
      </c>
      <c r="L222" s="195">
        <v>849922.8762437088</v>
      </c>
      <c r="M222" s="195">
        <v>0</v>
      </c>
      <c r="N222" s="195">
        <v>5854689.781788655</v>
      </c>
      <c r="O222" s="195">
        <v>168120.5725650652</v>
      </c>
      <c r="P222" s="195">
        <v>6022810.354353719</v>
      </c>
      <c r="Q222" s="195">
        <v>471</v>
      </c>
      <c r="R222" s="195">
        <v>80</v>
      </c>
      <c r="S222" s="195">
        <v>490</v>
      </c>
      <c r="T222" s="195">
        <v>266</v>
      </c>
      <c r="U222" s="195">
        <v>287</v>
      </c>
      <c r="V222" s="195">
        <v>3461</v>
      </c>
      <c r="W222" s="195">
        <v>651</v>
      </c>
      <c r="X222" s="195">
        <v>319</v>
      </c>
      <c r="Y222" s="195">
        <v>112</v>
      </c>
      <c r="Z222" s="195">
        <v>95</v>
      </c>
      <c r="AA222" s="195">
        <v>0</v>
      </c>
      <c r="AB222" s="195">
        <v>5935</v>
      </c>
      <c r="AC222" s="195">
        <v>107</v>
      </c>
      <c r="AD222" s="195">
        <v>1082</v>
      </c>
      <c r="AE222" s="195">
        <v>0.6638394906046318</v>
      </c>
      <c r="AF222" s="195">
        <v>4703535.539697616</v>
      </c>
      <c r="AG222" s="195">
        <v>8895305.478675546</v>
      </c>
      <c r="AH222" s="195">
        <v>2431341.3016116014</v>
      </c>
      <c r="AI222" s="195">
        <v>900833.200581059</v>
      </c>
      <c r="AJ222" s="195">
        <v>227</v>
      </c>
      <c r="AK222" s="195">
        <v>3038</v>
      </c>
      <c r="AL222" s="195">
        <v>0.5627514922090936</v>
      </c>
      <c r="AM222" s="195">
        <v>107</v>
      </c>
      <c r="AN222" s="195">
        <v>0.017435228939221118</v>
      </c>
      <c r="AO222" s="195">
        <v>0.01346697497096715</v>
      </c>
      <c r="AP222" s="195">
        <v>0</v>
      </c>
      <c r="AQ222" s="195">
        <v>95</v>
      </c>
      <c r="AR222" s="195">
        <v>0</v>
      </c>
      <c r="AS222" s="195">
        <v>0</v>
      </c>
      <c r="AT222" s="195">
        <v>0</v>
      </c>
      <c r="AU222" s="195">
        <v>127.14</v>
      </c>
      <c r="AV222" s="195">
        <v>48.2696240364952</v>
      </c>
      <c r="AW222" s="195">
        <v>0.3750721642525156</v>
      </c>
      <c r="AX222" s="195">
        <v>217</v>
      </c>
      <c r="AY222" s="195">
        <v>2211</v>
      </c>
      <c r="AZ222" s="195">
        <v>0.09814563545906829</v>
      </c>
      <c r="BA222" s="195">
        <v>0.03335118443555281</v>
      </c>
      <c r="BB222" s="195">
        <v>0</v>
      </c>
      <c r="BC222" s="195">
        <v>1683</v>
      </c>
      <c r="BD222" s="195">
        <v>2768</v>
      </c>
      <c r="BE222" s="195">
        <v>0.6080202312138728</v>
      </c>
      <c r="BF222" s="195">
        <v>0.19348389036174252</v>
      </c>
      <c r="BG222" s="195">
        <v>0</v>
      </c>
      <c r="BH222" s="195">
        <v>0</v>
      </c>
      <c r="BI222" s="195">
        <v>0</v>
      </c>
      <c r="BJ222" s="195">
        <v>-1472.8799999999999</v>
      </c>
      <c r="BK222" s="195">
        <v>-25161.699999999997</v>
      </c>
      <c r="BL222" s="195">
        <v>-1718.3600000000001</v>
      </c>
      <c r="BM222" s="195">
        <v>-8775.91</v>
      </c>
      <c r="BN222" s="195">
        <v>-245.48000000000002</v>
      </c>
      <c r="BO222" s="195">
        <v>39883</v>
      </c>
      <c r="BP222" s="195">
        <v>-80220.80596803088</v>
      </c>
      <c r="BQ222" s="195">
        <v>-524529.39</v>
      </c>
      <c r="BR222" s="195">
        <v>-138690.0078582205</v>
      </c>
      <c r="BS222" s="195">
        <v>387043</v>
      </c>
      <c r="BT222" s="195">
        <v>126882</v>
      </c>
      <c r="BU222" s="195">
        <v>241368.28376477773</v>
      </c>
      <c r="BV222" s="195">
        <v>4103.035289727531</v>
      </c>
      <c r="BW222" s="195">
        <v>27149.87359443658</v>
      </c>
      <c r="BX222" s="195">
        <v>119934.73479326064</v>
      </c>
      <c r="BY222" s="195">
        <v>275731.56641233416</v>
      </c>
      <c r="BZ222" s="195">
        <v>473017.7979280093</v>
      </c>
      <c r="CA222" s="195">
        <v>126067.88854329768</v>
      </c>
      <c r="CB222" s="195">
        <v>552.3299999999999</v>
      </c>
      <c r="CC222" s="195">
        <v>-16950.780255883357</v>
      </c>
      <c r="CD222" s="195">
        <v>1666092.7222117397</v>
      </c>
      <c r="CE222" s="195">
        <v>849922.8762437088</v>
      </c>
      <c r="CF222" s="195">
        <v>0</v>
      </c>
      <c r="CG222" s="229">
        <v>168120.5725650652</v>
      </c>
      <c r="CH222" s="195">
        <v>-1243674</v>
      </c>
      <c r="CI222" s="195">
        <v>8191.995360000059</v>
      </c>
      <c r="CJ222" s="195">
        <v>4779136.354353719</v>
      </c>
      <c r="CL222" s="195">
        <v>6110</v>
      </c>
    </row>
    <row r="223" spans="1:90" ht="9.75">
      <c r="A223" s="195">
        <v>707</v>
      </c>
      <c r="B223" s="195" t="s">
        <v>226</v>
      </c>
      <c r="C223" s="195">
        <v>2268</v>
      </c>
      <c r="D223" s="195">
        <v>8132286.379999999</v>
      </c>
      <c r="E223" s="195">
        <v>4548349.297029226</v>
      </c>
      <c r="F223" s="195">
        <v>911625.6803990554</v>
      </c>
      <c r="G223" s="195">
        <v>13592261.35742828</v>
      </c>
      <c r="H223" s="195">
        <v>3599.08</v>
      </c>
      <c r="I223" s="195">
        <v>8162713.4399999995</v>
      </c>
      <c r="J223" s="195">
        <v>5429547.917428281</v>
      </c>
      <c r="K223" s="195">
        <v>228794.15475531018</v>
      </c>
      <c r="L223" s="195">
        <v>1269700.6495752216</v>
      </c>
      <c r="M223" s="195">
        <v>0</v>
      </c>
      <c r="N223" s="195">
        <v>6928042.721758813</v>
      </c>
      <c r="O223" s="195">
        <v>2864683.778102325</v>
      </c>
      <c r="P223" s="195">
        <v>9792726.499861138</v>
      </c>
      <c r="Q223" s="195">
        <v>80</v>
      </c>
      <c r="R223" s="195">
        <v>10</v>
      </c>
      <c r="S223" s="195">
        <v>94</v>
      </c>
      <c r="T223" s="195">
        <v>62</v>
      </c>
      <c r="U223" s="195">
        <v>51</v>
      </c>
      <c r="V223" s="195">
        <v>1151</v>
      </c>
      <c r="W223" s="195">
        <v>457</v>
      </c>
      <c r="X223" s="195">
        <v>252</v>
      </c>
      <c r="Y223" s="195">
        <v>111</v>
      </c>
      <c r="Z223" s="195">
        <v>4</v>
      </c>
      <c r="AA223" s="195">
        <v>0</v>
      </c>
      <c r="AB223" s="195">
        <v>2189</v>
      </c>
      <c r="AC223" s="195">
        <v>75</v>
      </c>
      <c r="AD223" s="195">
        <v>820</v>
      </c>
      <c r="AE223" s="195">
        <v>1.737022871927814</v>
      </c>
      <c r="AF223" s="195">
        <v>4548349.297029226</v>
      </c>
      <c r="AG223" s="195">
        <v>8908719.488192733</v>
      </c>
      <c r="AH223" s="195">
        <v>2640025.5493558184</v>
      </c>
      <c r="AI223" s="195">
        <v>767046.0915838719</v>
      </c>
      <c r="AJ223" s="195">
        <v>163</v>
      </c>
      <c r="AK223" s="195">
        <v>955</v>
      </c>
      <c r="AL223" s="195">
        <v>1.2854725300781416</v>
      </c>
      <c r="AM223" s="195">
        <v>75</v>
      </c>
      <c r="AN223" s="195">
        <v>0.03306878306878307</v>
      </c>
      <c r="AO223" s="195">
        <v>0.0291005291005291</v>
      </c>
      <c r="AP223" s="195">
        <v>0</v>
      </c>
      <c r="AQ223" s="195">
        <v>4</v>
      </c>
      <c r="AR223" s="195">
        <v>0</v>
      </c>
      <c r="AS223" s="195">
        <v>3</v>
      </c>
      <c r="AT223" s="195">
        <v>400</v>
      </c>
      <c r="AU223" s="195">
        <v>427.61</v>
      </c>
      <c r="AV223" s="195">
        <v>5.303898412104488</v>
      </c>
      <c r="AW223" s="195">
        <v>3.413450060375485</v>
      </c>
      <c r="AX223" s="195">
        <v>105</v>
      </c>
      <c r="AY223" s="195">
        <v>569</v>
      </c>
      <c r="AZ223" s="195">
        <v>0.18453427065026362</v>
      </c>
      <c r="BA223" s="195">
        <v>0.11973981962674814</v>
      </c>
      <c r="BB223" s="195">
        <v>0.358666</v>
      </c>
      <c r="BC223" s="195">
        <v>596</v>
      </c>
      <c r="BD223" s="195">
        <v>717</v>
      </c>
      <c r="BE223" s="195">
        <v>0.8312412831241283</v>
      </c>
      <c r="BF223" s="195">
        <v>0.41670494227199795</v>
      </c>
      <c r="BG223" s="195">
        <v>0</v>
      </c>
      <c r="BH223" s="195">
        <v>0</v>
      </c>
      <c r="BI223" s="195">
        <v>0</v>
      </c>
      <c r="BJ223" s="195">
        <v>-544.3199999999999</v>
      </c>
      <c r="BK223" s="195">
        <v>-9298.8</v>
      </c>
      <c r="BL223" s="195">
        <v>-635.0400000000001</v>
      </c>
      <c r="BM223" s="195">
        <v>-3243.24</v>
      </c>
      <c r="BN223" s="195">
        <v>-90.72</v>
      </c>
      <c r="BO223" s="195">
        <v>200161</v>
      </c>
      <c r="BP223" s="195">
        <v>-49976.92910420766</v>
      </c>
      <c r="BQ223" s="195">
        <v>-193845.96</v>
      </c>
      <c r="BR223" s="195">
        <v>152966.38367605582</v>
      </c>
      <c r="BS223" s="195">
        <v>302843</v>
      </c>
      <c r="BT223" s="195">
        <v>87748</v>
      </c>
      <c r="BU223" s="195">
        <v>236964.1114700343</v>
      </c>
      <c r="BV223" s="195">
        <v>12584.419830805715</v>
      </c>
      <c r="BW223" s="195">
        <v>39572.3615710929</v>
      </c>
      <c r="BX223" s="195">
        <v>110909.52963556179</v>
      </c>
      <c r="BY223" s="195">
        <v>139255.8619116213</v>
      </c>
      <c r="BZ223" s="195">
        <v>209563.8503822768</v>
      </c>
      <c r="CA223" s="195">
        <v>68562.92220370976</v>
      </c>
      <c r="CB223" s="195">
        <v>204.12</v>
      </c>
      <c r="CC223" s="195">
        <v>30320.577998270594</v>
      </c>
      <c r="CD223" s="195">
        <v>1591656.1386794292</v>
      </c>
      <c r="CE223" s="195">
        <v>1269700.6495752216</v>
      </c>
      <c r="CF223" s="195">
        <v>0</v>
      </c>
      <c r="CG223" s="229">
        <v>2864683.778102325</v>
      </c>
      <c r="CH223" s="195">
        <v>-532511</v>
      </c>
      <c r="CI223" s="195">
        <v>-35685.321599999996</v>
      </c>
      <c r="CJ223" s="195">
        <v>9260215.499861138</v>
      </c>
      <c r="CL223" s="195">
        <v>2349</v>
      </c>
    </row>
    <row r="224" spans="1:90" ht="9.75">
      <c r="A224" s="195">
        <v>729</v>
      </c>
      <c r="B224" s="195" t="s">
        <v>227</v>
      </c>
      <c r="C224" s="195">
        <v>9690</v>
      </c>
      <c r="D224" s="195">
        <v>35921468.38</v>
      </c>
      <c r="E224" s="195">
        <v>14168107.946870338</v>
      </c>
      <c r="F224" s="195">
        <v>2670024.5926238936</v>
      </c>
      <c r="G224" s="195">
        <v>52759600.919494234</v>
      </c>
      <c r="H224" s="195">
        <v>3599.08</v>
      </c>
      <c r="I224" s="195">
        <v>34875085.2</v>
      </c>
      <c r="J224" s="195">
        <v>17884515.71949423</v>
      </c>
      <c r="K224" s="195">
        <v>498100.2714675111</v>
      </c>
      <c r="L224" s="195">
        <v>3366542.8262651744</v>
      </c>
      <c r="M224" s="195">
        <v>0</v>
      </c>
      <c r="N224" s="195">
        <v>21749158.817226917</v>
      </c>
      <c r="O224" s="195">
        <v>8538467.440558143</v>
      </c>
      <c r="P224" s="195">
        <v>30287626.25778506</v>
      </c>
      <c r="Q224" s="195">
        <v>504</v>
      </c>
      <c r="R224" s="195">
        <v>99</v>
      </c>
      <c r="S224" s="195">
        <v>626</v>
      </c>
      <c r="T224" s="195">
        <v>321</v>
      </c>
      <c r="U224" s="195">
        <v>269</v>
      </c>
      <c r="V224" s="195">
        <v>5112</v>
      </c>
      <c r="W224" s="195">
        <v>1421</v>
      </c>
      <c r="X224" s="195">
        <v>949</v>
      </c>
      <c r="Y224" s="195">
        <v>389</v>
      </c>
      <c r="Z224" s="195">
        <v>14</v>
      </c>
      <c r="AA224" s="195">
        <v>0</v>
      </c>
      <c r="AB224" s="195">
        <v>9564</v>
      </c>
      <c r="AC224" s="195">
        <v>112</v>
      </c>
      <c r="AD224" s="195">
        <v>2759</v>
      </c>
      <c r="AE224" s="195">
        <v>1.266434863555451</v>
      </c>
      <c r="AF224" s="195">
        <v>14168107.946870338</v>
      </c>
      <c r="AG224" s="195">
        <v>5396958.228137603</v>
      </c>
      <c r="AH224" s="195">
        <v>1688115.9382621704</v>
      </c>
      <c r="AI224" s="195">
        <v>508391.0141893105</v>
      </c>
      <c r="AJ224" s="195">
        <v>859</v>
      </c>
      <c r="AK224" s="195">
        <v>4393</v>
      </c>
      <c r="AL224" s="195">
        <v>1.4726872543840004</v>
      </c>
      <c r="AM224" s="195">
        <v>112</v>
      </c>
      <c r="AN224" s="195">
        <v>0.011558307533539732</v>
      </c>
      <c r="AO224" s="195">
        <v>0.007590053565285764</v>
      </c>
      <c r="AP224" s="195">
        <v>0</v>
      </c>
      <c r="AQ224" s="195">
        <v>14</v>
      </c>
      <c r="AR224" s="195">
        <v>0</v>
      </c>
      <c r="AS224" s="195">
        <v>0</v>
      </c>
      <c r="AT224" s="195">
        <v>0</v>
      </c>
      <c r="AU224" s="195">
        <v>1251.8</v>
      </c>
      <c r="AV224" s="195">
        <v>7.740853171433137</v>
      </c>
      <c r="AW224" s="195">
        <v>2.3388368121794034</v>
      </c>
      <c r="AX224" s="195">
        <v>404</v>
      </c>
      <c r="AY224" s="195">
        <v>2547</v>
      </c>
      <c r="AZ224" s="195">
        <v>0.15861798193953672</v>
      </c>
      <c r="BA224" s="195">
        <v>0.09382353091602123</v>
      </c>
      <c r="BB224" s="195">
        <v>0.098</v>
      </c>
      <c r="BC224" s="195">
        <v>2964</v>
      </c>
      <c r="BD224" s="195">
        <v>3271</v>
      </c>
      <c r="BE224" s="195">
        <v>0.9061449098135127</v>
      </c>
      <c r="BF224" s="195">
        <v>0.4916085689613824</v>
      </c>
      <c r="BG224" s="195">
        <v>0</v>
      </c>
      <c r="BH224" s="195">
        <v>0</v>
      </c>
      <c r="BI224" s="195">
        <v>0</v>
      </c>
      <c r="BJ224" s="195">
        <v>-2325.6</v>
      </c>
      <c r="BK224" s="195">
        <v>-39729</v>
      </c>
      <c r="BL224" s="195">
        <v>-2713.2000000000003</v>
      </c>
      <c r="BM224" s="195">
        <v>-13856.699999999999</v>
      </c>
      <c r="BN224" s="195">
        <v>-387.6</v>
      </c>
      <c r="BO224" s="195">
        <v>321957</v>
      </c>
      <c r="BP224" s="195">
        <v>-322641.7235217768</v>
      </c>
      <c r="BQ224" s="195">
        <v>-828204.3</v>
      </c>
      <c r="BR224" s="195">
        <v>251383.7136722952</v>
      </c>
      <c r="BS224" s="195">
        <v>954489</v>
      </c>
      <c r="BT224" s="195">
        <v>293114</v>
      </c>
      <c r="BU224" s="195">
        <v>743309.2555429272</v>
      </c>
      <c r="BV224" s="195">
        <v>41048.66335412597</v>
      </c>
      <c r="BW224" s="195">
        <v>106843.04163109911</v>
      </c>
      <c r="BX224" s="195">
        <v>374059.29699343286</v>
      </c>
      <c r="BY224" s="195">
        <v>564756.2980729024</v>
      </c>
      <c r="BZ224" s="195">
        <v>868628.6008690046</v>
      </c>
      <c r="CA224" s="195">
        <v>262472.32790500263</v>
      </c>
      <c r="CB224" s="195">
        <v>872.1</v>
      </c>
      <c r="CC224" s="195">
        <v>68276.05174616053</v>
      </c>
      <c r="CD224" s="195">
        <v>4851209.349786951</v>
      </c>
      <c r="CE224" s="195">
        <v>3366542.8262651744</v>
      </c>
      <c r="CF224" s="195">
        <v>0</v>
      </c>
      <c r="CG224" s="229">
        <v>8538467.440558143</v>
      </c>
      <c r="CH224" s="195">
        <v>-292927</v>
      </c>
      <c r="CI224" s="195">
        <v>-181083.47136000003</v>
      </c>
      <c r="CJ224" s="195">
        <v>29994699.25778506</v>
      </c>
      <c r="CL224" s="195">
        <v>9915</v>
      </c>
    </row>
    <row r="225" spans="1:90" ht="9.75">
      <c r="A225" s="195">
        <v>732</v>
      </c>
      <c r="B225" s="195" t="s">
        <v>228</v>
      </c>
      <c r="C225" s="195">
        <v>3653</v>
      </c>
      <c r="D225" s="195">
        <v>13409992.229999999</v>
      </c>
      <c r="E225" s="195">
        <v>7393271.811684076</v>
      </c>
      <c r="F225" s="195">
        <v>3558574.6280829255</v>
      </c>
      <c r="G225" s="195">
        <v>24361838.669767</v>
      </c>
      <c r="H225" s="195">
        <v>3599.08</v>
      </c>
      <c r="I225" s="195">
        <v>13147439.24</v>
      </c>
      <c r="J225" s="195">
        <v>11214399.429767</v>
      </c>
      <c r="K225" s="195">
        <v>4068199.1954188794</v>
      </c>
      <c r="L225" s="195">
        <v>1949178.637965309</v>
      </c>
      <c r="M225" s="195">
        <v>0</v>
      </c>
      <c r="N225" s="195">
        <v>17231777.263151187</v>
      </c>
      <c r="O225" s="195">
        <v>3003687.6577951238</v>
      </c>
      <c r="P225" s="195">
        <v>20235464.92094631</v>
      </c>
      <c r="Q225" s="195">
        <v>119</v>
      </c>
      <c r="R225" s="195">
        <v>22</v>
      </c>
      <c r="S225" s="195">
        <v>167</v>
      </c>
      <c r="T225" s="195">
        <v>81</v>
      </c>
      <c r="U225" s="195">
        <v>66</v>
      </c>
      <c r="V225" s="195">
        <v>1911</v>
      </c>
      <c r="W225" s="195">
        <v>620</v>
      </c>
      <c r="X225" s="195">
        <v>470</v>
      </c>
      <c r="Y225" s="195">
        <v>197</v>
      </c>
      <c r="Z225" s="195">
        <v>12</v>
      </c>
      <c r="AA225" s="195">
        <v>5</v>
      </c>
      <c r="AB225" s="195">
        <v>3592</v>
      </c>
      <c r="AC225" s="195">
        <v>44</v>
      </c>
      <c r="AD225" s="195">
        <v>1287</v>
      </c>
      <c r="AE225" s="195">
        <v>1.7529994451483144</v>
      </c>
      <c r="AF225" s="195">
        <v>7393271.811684076</v>
      </c>
      <c r="AG225" s="195">
        <v>37335747.92800509</v>
      </c>
      <c r="AH225" s="195">
        <v>7007941.57533229</v>
      </c>
      <c r="AI225" s="195">
        <v>4076047.2541142968</v>
      </c>
      <c r="AJ225" s="195">
        <v>315</v>
      </c>
      <c r="AK225" s="195">
        <v>1565</v>
      </c>
      <c r="AL225" s="195">
        <v>1.515914752781344</v>
      </c>
      <c r="AM225" s="195">
        <v>44</v>
      </c>
      <c r="AN225" s="195">
        <v>0.012044894607172188</v>
      </c>
      <c r="AO225" s="195">
        <v>0.00807664063891822</v>
      </c>
      <c r="AP225" s="195">
        <v>0</v>
      </c>
      <c r="AQ225" s="195">
        <v>12</v>
      </c>
      <c r="AR225" s="195">
        <v>5</v>
      </c>
      <c r="AS225" s="195">
        <v>0</v>
      </c>
      <c r="AT225" s="195">
        <v>0</v>
      </c>
      <c r="AU225" s="195">
        <v>5730.06</v>
      </c>
      <c r="AV225" s="195">
        <v>0.6375151394575275</v>
      </c>
      <c r="AW225" s="195">
        <v>28.398686140111135</v>
      </c>
      <c r="AX225" s="195">
        <v>143</v>
      </c>
      <c r="AY225" s="195">
        <v>853</v>
      </c>
      <c r="AZ225" s="195">
        <v>0.16764361078546308</v>
      </c>
      <c r="BA225" s="195">
        <v>0.1028491597619476</v>
      </c>
      <c r="BB225" s="195">
        <v>1.729983</v>
      </c>
      <c r="BC225" s="195">
        <v>1097</v>
      </c>
      <c r="BD225" s="195">
        <v>1142</v>
      </c>
      <c r="BE225" s="195">
        <v>0.9605954465849387</v>
      </c>
      <c r="BF225" s="195">
        <v>0.5460591057328084</v>
      </c>
      <c r="BG225" s="195">
        <v>0</v>
      </c>
      <c r="BH225" s="195">
        <v>5</v>
      </c>
      <c r="BI225" s="195">
        <v>0</v>
      </c>
      <c r="BJ225" s="195">
        <v>-876.7199999999999</v>
      </c>
      <c r="BK225" s="195">
        <v>-14977.3</v>
      </c>
      <c r="BL225" s="195">
        <v>-1022.8400000000001</v>
      </c>
      <c r="BM225" s="195">
        <v>-5223.79</v>
      </c>
      <c r="BN225" s="195">
        <v>-146.12</v>
      </c>
      <c r="BO225" s="195">
        <v>258365</v>
      </c>
      <c r="BP225" s="195">
        <v>-84009.21668353413</v>
      </c>
      <c r="BQ225" s="195">
        <v>-312221.91</v>
      </c>
      <c r="BR225" s="195">
        <v>501435.70851542056</v>
      </c>
      <c r="BS225" s="195">
        <v>397132</v>
      </c>
      <c r="BT225" s="195">
        <v>120884</v>
      </c>
      <c r="BU225" s="195">
        <v>323961.8783023534</v>
      </c>
      <c r="BV225" s="195">
        <v>18056.029456748154</v>
      </c>
      <c r="BW225" s="195">
        <v>65713.15219817025</v>
      </c>
      <c r="BX225" s="195">
        <v>160800.97622708709</v>
      </c>
      <c r="BY225" s="195">
        <v>206884.00489435552</v>
      </c>
      <c r="BZ225" s="195">
        <v>312809.4833913017</v>
      </c>
      <c r="CA225" s="195">
        <v>103830.8701499441</v>
      </c>
      <c r="CB225" s="195">
        <v>328.77</v>
      </c>
      <c r="CC225" s="195">
        <v>1053.7415134621988</v>
      </c>
      <c r="CD225" s="195">
        <v>2471255.614648843</v>
      </c>
      <c r="CE225" s="195">
        <v>1949178.637965309</v>
      </c>
      <c r="CF225" s="195">
        <v>0</v>
      </c>
      <c r="CG225" s="229">
        <v>3003687.6577951238</v>
      </c>
      <c r="CH225" s="195">
        <v>-28727</v>
      </c>
      <c r="CI225" s="195">
        <v>-113828.36159999999</v>
      </c>
      <c r="CJ225" s="195">
        <v>20206737.92094631</v>
      </c>
      <c r="CL225" s="195">
        <v>3727</v>
      </c>
    </row>
    <row r="226" spans="1:90" ht="9.75">
      <c r="A226" s="195">
        <v>734</v>
      </c>
      <c r="B226" s="195" t="s">
        <v>229</v>
      </c>
      <c r="C226" s="195">
        <v>53546</v>
      </c>
      <c r="D226" s="195">
        <v>189352771.60999998</v>
      </c>
      <c r="E226" s="195">
        <v>62001133.625449814</v>
      </c>
      <c r="F226" s="195">
        <v>15066157.443898689</v>
      </c>
      <c r="G226" s="195">
        <v>266420062.67934847</v>
      </c>
      <c r="H226" s="195">
        <v>3599.08</v>
      </c>
      <c r="I226" s="195">
        <v>192716337.68</v>
      </c>
      <c r="J226" s="195">
        <v>73703724.99934846</v>
      </c>
      <c r="K226" s="195">
        <v>1736112.977384089</v>
      </c>
      <c r="L226" s="195">
        <v>11485223.346769748</v>
      </c>
      <c r="M226" s="195">
        <v>0</v>
      </c>
      <c r="N226" s="195">
        <v>86925061.3235023</v>
      </c>
      <c r="O226" s="195">
        <v>22380136.806172512</v>
      </c>
      <c r="P226" s="195">
        <v>109305198.12967482</v>
      </c>
      <c r="Q226" s="195">
        <v>2828</v>
      </c>
      <c r="R226" s="195">
        <v>637</v>
      </c>
      <c r="S226" s="195">
        <v>3648</v>
      </c>
      <c r="T226" s="195">
        <v>1798</v>
      </c>
      <c r="U226" s="195">
        <v>1893</v>
      </c>
      <c r="V226" s="195">
        <v>29532</v>
      </c>
      <c r="W226" s="195">
        <v>7368</v>
      </c>
      <c r="X226" s="195">
        <v>4076</v>
      </c>
      <c r="Y226" s="195">
        <v>1766</v>
      </c>
      <c r="Z226" s="195">
        <v>608</v>
      </c>
      <c r="AA226" s="195">
        <v>1</v>
      </c>
      <c r="AB226" s="195">
        <v>49769</v>
      </c>
      <c r="AC226" s="195">
        <v>3168</v>
      </c>
      <c r="AD226" s="195">
        <v>13210</v>
      </c>
      <c r="AE226" s="195">
        <v>1.0029224990492107</v>
      </c>
      <c r="AF226" s="195">
        <v>62001133.625449814</v>
      </c>
      <c r="AG226" s="195">
        <v>18176280.25068652</v>
      </c>
      <c r="AH226" s="195">
        <v>4089154.6266841507</v>
      </c>
      <c r="AI226" s="195">
        <v>1757070.6981630556</v>
      </c>
      <c r="AJ226" s="195">
        <v>4043</v>
      </c>
      <c r="AK226" s="195">
        <v>25038</v>
      </c>
      <c r="AL226" s="195">
        <v>1.21613748190999</v>
      </c>
      <c r="AM226" s="195">
        <v>3168</v>
      </c>
      <c r="AN226" s="195">
        <v>0.05916408321816756</v>
      </c>
      <c r="AO226" s="195">
        <v>0.05519582924991359</v>
      </c>
      <c r="AP226" s="195">
        <v>0</v>
      </c>
      <c r="AQ226" s="195">
        <v>608</v>
      </c>
      <c r="AR226" s="195">
        <v>1</v>
      </c>
      <c r="AS226" s="195">
        <v>3</v>
      </c>
      <c r="AT226" s="195">
        <v>642</v>
      </c>
      <c r="AU226" s="195">
        <v>1986.57</v>
      </c>
      <c r="AV226" s="195">
        <v>26.95399608370206</v>
      </c>
      <c r="AW226" s="195">
        <v>0.6716849070839847</v>
      </c>
      <c r="AX226" s="195">
        <v>2569</v>
      </c>
      <c r="AY226" s="195">
        <v>16684</v>
      </c>
      <c r="AZ226" s="195">
        <v>0.1539798609446176</v>
      </c>
      <c r="BA226" s="195">
        <v>0.08918540992110212</v>
      </c>
      <c r="BB226" s="195">
        <v>0</v>
      </c>
      <c r="BC226" s="195">
        <v>18679</v>
      </c>
      <c r="BD226" s="195">
        <v>20122</v>
      </c>
      <c r="BE226" s="195">
        <v>0.9282874465758871</v>
      </c>
      <c r="BF226" s="195">
        <v>0.5137511057237568</v>
      </c>
      <c r="BG226" s="195">
        <v>0</v>
      </c>
      <c r="BH226" s="195">
        <v>1</v>
      </c>
      <c r="BI226" s="195">
        <v>0</v>
      </c>
      <c r="BJ226" s="195">
        <v>-12851.039999999999</v>
      </c>
      <c r="BK226" s="195">
        <v>-219538.59999999998</v>
      </c>
      <c r="BL226" s="195">
        <v>-14992.880000000001</v>
      </c>
      <c r="BM226" s="195">
        <v>-76570.78</v>
      </c>
      <c r="BN226" s="195">
        <v>-2141.84</v>
      </c>
      <c r="BO226" s="195">
        <v>-333760</v>
      </c>
      <c r="BP226" s="195">
        <v>-1762699.6805968974</v>
      </c>
      <c r="BQ226" s="195">
        <v>-4576576.62</v>
      </c>
      <c r="BR226" s="195">
        <v>825981.7808151245</v>
      </c>
      <c r="BS226" s="195">
        <v>4035158</v>
      </c>
      <c r="BT226" s="195">
        <v>1360728</v>
      </c>
      <c r="BU226" s="195">
        <v>3108333.4400907625</v>
      </c>
      <c r="BV226" s="195">
        <v>109870.08065928429</v>
      </c>
      <c r="BW226" s="195">
        <v>143591.84511297155</v>
      </c>
      <c r="BX226" s="195">
        <v>1435082.5456556936</v>
      </c>
      <c r="BY226" s="195">
        <v>2764155.9394521797</v>
      </c>
      <c r="BZ226" s="195">
        <v>4385553.091347926</v>
      </c>
      <c r="CA226" s="195">
        <v>1357506.7920240066</v>
      </c>
      <c r="CB226" s="195">
        <v>4819.139999999999</v>
      </c>
      <c r="CC226" s="195">
        <v>472138.69220869715</v>
      </c>
      <c r="CD226" s="195">
        <v>19669159.347366646</v>
      </c>
      <c r="CE226" s="195">
        <v>11485223.346769748</v>
      </c>
      <c r="CF226" s="195">
        <v>0</v>
      </c>
      <c r="CG226" s="229">
        <v>22380136.806172512</v>
      </c>
      <c r="CH226" s="195">
        <v>-2930573</v>
      </c>
      <c r="CI226" s="195">
        <v>-580742.1422879999</v>
      </c>
      <c r="CJ226" s="195">
        <v>106374625.12967482</v>
      </c>
      <c r="CL226" s="195">
        <v>53890</v>
      </c>
    </row>
    <row r="227" spans="1:90" ht="9.75">
      <c r="A227" s="195">
        <v>790</v>
      </c>
      <c r="B227" s="195" t="s">
        <v>230</v>
      </c>
      <c r="C227" s="195">
        <v>25062</v>
      </c>
      <c r="D227" s="195">
        <v>92916030.89</v>
      </c>
      <c r="E227" s="195">
        <v>34463950.74784403</v>
      </c>
      <c r="F227" s="195">
        <v>4784925.659210921</v>
      </c>
      <c r="G227" s="195">
        <v>132164907.29705495</v>
      </c>
      <c r="H227" s="195">
        <v>3599.08</v>
      </c>
      <c r="I227" s="195">
        <v>90200142.96</v>
      </c>
      <c r="J227" s="195">
        <v>41964764.33705495</v>
      </c>
      <c r="K227" s="195">
        <v>756709.8486168984</v>
      </c>
      <c r="L227" s="195">
        <v>5915110.465289578</v>
      </c>
      <c r="M227" s="195">
        <v>0</v>
      </c>
      <c r="N227" s="195">
        <v>48636584.65096143</v>
      </c>
      <c r="O227" s="195">
        <v>16625858.694604332</v>
      </c>
      <c r="P227" s="195">
        <v>65262443.34556576</v>
      </c>
      <c r="Q227" s="195">
        <v>1384</v>
      </c>
      <c r="R227" s="195">
        <v>259</v>
      </c>
      <c r="S227" s="195">
        <v>1626</v>
      </c>
      <c r="T227" s="195">
        <v>872</v>
      </c>
      <c r="U227" s="195">
        <v>885</v>
      </c>
      <c r="V227" s="195">
        <v>13338</v>
      </c>
      <c r="W227" s="195">
        <v>3572</v>
      </c>
      <c r="X227" s="195">
        <v>2124</v>
      </c>
      <c r="Y227" s="195">
        <v>1002</v>
      </c>
      <c r="Z227" s="195">
        <v>31</v>
      </c>
      <c r="AA227" s="195">
        <v>0</v>
      </c>
      <c r="AB227" s="195">
        <v>24400</v>
      </c>
      <c r="AC227" s="195">
        <v>631</v>
      </c>
      <c r="AD227" s="195">
        <v>6698</v>
      </c>
      <c r="AE227" s="195">
        <v>1.1910887232967233</v>
      </c>
      <c r="AF227" s="195">
        <v>34463950.74784403</v>
      </c>
      <c r="AG227" s="195">
        <v>9661192.559015539</v>
      </c>
      <c r="AH227" s="195">
        <v>2338056.0465621073</v>
      </c>
      <c r="AI227" s="195">
        <v>963267.1847797461</v>
      </c>
      <c r="AJ227" s="195">
        <v>1299</v>
      </c>
      <c r="AK227" s="195">
        <v>11127</v>
      </c>
      <c r="AL227" s="195">
        <v>0.8792444398640062</v>
      </c>
      <c r="AM227" s="195">
        <v>631</v>
      </c>
      <c r="AN227" s="195">
        <v>0.025177559652062885</v>
      </c>
      <c r="AO227" s="195">
        <v>0.021209305683808917</v>
      </c>
      <c r="AP227" s="195">
        <v>0</v>
      </c>
      <c r="AQ227" s="195">
        <v>31</v>
      </c>
      <c r="AR227" s="195">
        <v>0</v>
      </c>
      <c r="AS227" s="195">
        <v>0</v>
      </c>
      <c r="AT227" s="195">
        <v>0</v>
      </c>
      <c r="AU227" s="195">
        <v>1428.82</v>
      </c>
      <c r="AV227" s="195">
        <v>17.540347979451575</v>
      </c>
      <c r="AW227" s="195">
        <v>1.0321683683945688</v>
      </c>
      <c r="AX227" s="195">
        <v>1015</v>
      </c>
      <c r="AY227" s="195">
        <v>7170</v>
      </c>
      <c r="AZ227" s="195">
        <v>0.14156206415620642</v>
      </c>
      <c r="BA227" s="195">
        <v>0.07676761313269094</v>
      </c>
      <c r="BB227" s="195">
        <v>0</v>
      </c>
      <c r="BC227" s="195">
        <v>8426</v>
      </c>
      <c r="BD227" s="195">
        <v>9436</v>
      </c>
      <c r="BE227" s="195">
        <v>0.8929631199660873</v>
      </c>
      <c r="BF227" s="195">
        <v>0.47842677911395703</v>
      </c>
      <c r="BG227" s="195">
        <v>0</v>
      </c>
      <c r="BH227" s="195">
        <v>0</v>
      </c>
      <c r="BI227" s="195">
        <v>0</v>
      </c>
      <c r="BJ227" s="195">
        <v>-6014.88</v>
      </c>
      <c r="BK227" s="195">
        <v>-102754.2</v>
      </c>
      <c r="BL227" s="195">
        <v>-7017.360000000001</v>
      </c>
      <c r="BM227" s="195">
        <v>-35838.659999999996</v>
      </c>
      <c r="BN227" s="195">
        <v>-1002.48</v>
      </c>
      <c r="BO227" s="195">
        <v>109921</v>
      </c>
      <c r="BP227" s="195">
        <v>-965293.0956464753</v>
      </c>
      <c r="BQ227" s="195">
        <v>-2142049.14</v>
      </c>
      <c r="BR227" s="195">
        <v>314590.4163180054</v>
      </c>
      <c r="BS227" s="195">
        <v>2132215</v>
      </c>
      <c r="BT227" s="195">
        <v>693692</v>
      </c>
      <c r="BU227" s="195">
        <v>1590061.451839151</v>
      </c>
      <c r="BV227" s="195">
        <v>77740.95422471622</v>
      </c>
      <c r="BW227" s="195">
        <v>165931.79737755808</v>
      </c>
      <c r="BX227" s="195">
        <v>756892.1389919305</v>
      </c>
      <c r="BY227" s="195">
        <v>1316770.0858104366</v>
      </c>
      <c r="BZ227" s="195">
        <v>2130936.0600489173</v>
      </c>
      <c r="CA227" s="195">
        <v>642333.5214555229</v>
      </c>
      <c r="CB227" s="195">
        <v>2255.58</v>
      </c>
      <c r="CC227" s="195">
        <v>-47501.40513018501</v>
      </c>
      <c r="CD227" s="195">
        <v>9885838.600936053</v>
      </c>
      <c r="CE227" s="195">
        <v>5915110.465289578</v>
      </c>
      <c r="CF227" s="195">
        <v>0</v>
      </c>
      <c r="CG227" s="229">
        <v>16625858.694604332</v>
      </c>
      <c r="CH227" s="195">
        <v>-1820717</v>
      </c>
      <c r="CI227" s="195">
        <v>-58034.2310400001</v>
      </c>
      <c r="CJ227" s="195">
        <v>63441726.34556576</v>
      </c>
      <c r="CL227" s="195">
        <v>25220</v>
      </c>
    </row>
    <row r="228" spans="1:90" ht="9.75">
      <c r="A228" s="195">
        <v>738</v>
      </c>
      <c r="B228" s="195" t="s">
        <v>231</v>
      </c>
      <c r="C228" s="195">
        <v>3047</v>
      </c>
      <c r="D228" s="195">
        <v>10559385.070000002</v>
      </c>
      <c r="E228" s="195">
        <v>2874735.579145809</v>
      </c>
      <c r="F228" s="195">
        <v>548966.1485313233</v>
      </c>
      <c r="G228" s="195">
        <v>13983086.797677135</v>
      </c>
      <c r="H228" s="195">
        <v>3599.08</v>
      </c>
      <c r="I228" s="195">
        <v>10966396.76</v>
      </c>
      <c r="J228" s="195">
        <v>3016690.0376771353</v>
      </c>
      <c r="K228" s="195">
        <v>32611.631169590655</v>
      </c>
      <c r="L228" s="195">
        <v>660076.0939546413</v>
      </c>
      <c r="M228" s="195">
        <v>0</v>
      </c>
      <c r="N228" s="195">
        <v>3709377.7628013673</v>
      </c>
      <c r="O228" s="195">
        <v>1398991.8675809517</v>
      </c>
      <c r="P228" s="195">
        <v>5108369.630382319</v>
      </c>
      <c r="Q228" s="195">
        <v>182</v>
      </c>
      <c r="R228" s="195">
        <v>43</v>
      </c>
      <c r="S228" s="195">
        <v>220</v>
      </c>
      <c r="T228" s="195">
        <v>111</v>
      </c>
      <c r="U228" s="195">
        <v>98</v>
      </c>
      <c r="V228" s="195">
        <v>1690</v>
      </c>
      <c r="W228" s="195">
        <v>435</v>
      </c>
      <c r="X228" s="195">
        <v>189</v>
      </c>
      <c r="Y228" s="195">
        <v>79</v>
      </c>
      <c r="Z228" s="195">
        <v>76</v>
      </c>
      <c r="AA228" s="195">
        <v>0</v>
      </c>
      <c r="AB228" s="195">
        <v>2905</v>
      </c>
      <c r="AC228" s="195">
        <v>66</v>
      </c>
      <c r="AD228" s="195">
        <v>703</v>
      </c>
      <c r="AE228" s="195">
        <v>0.8171847012062279</v>
      </c>
      <c r="AF228" s="195">
        <v>2874735.579145809</v>
      </c>
      <c r="AG228" s="195">
        <v>8743555.366083264</v>
      </c>
      <c r="AH228" s="195">
        <v>2512248.9014603538</v>
      </c>
      <c r="AI228" s="195">
        <v>829480.0757825593</v>
      </c>
      <c r="AJ228" s="195">
        <v>125</v>
      </c>
      <c r="AK228" s="195">
        <v>1408</v>
      </c>
      <c r="AL228" s="195">
        <v>0.6686301035192334</v>
      </c>
      <c r="AM228" s="195">
        <v>66</v>
      </c>
      <c r="AN228" s="195">
        <v>0.021660649819494584</v>
      </c>
      <c r="AO228" s="195">
        <v>0.017692395851240616</v>
      </c>
      <c r="AP228" s="195">
        <v>0</v>
      </c>
      <c r="AQ228" s="195">
        <v>76</v>
      </c>
      <c r="AR228" s="195">
        <v>0</v>
      </c>
      <c r="AS228" s="195">
        <v>0</v>
      </c>
      <c r="AT228" s="195">
        <v>0</v>
      </c>
      <c r="AU228" s="195">
        <v>252.61</v>
      </c>
      <c r="AV228" s="195">
        <v>12.062071968647322</v>
      </c>
      <c r="AW228" s="195">
        <v>1.5009521085666186</v>
      </c>
      <c r="AX228" s="195">
        <v>133</v>
      </c>
      <c r="AY228" s="195">
        <v>999</v>
      </c>
      <c r="AZ228" s="195">
        <v>0.13313313313313313</v>
      </c>
      <c r="BA228" s="195">
        <v>0.06833868210961765</v>
      </c>
      <c r="BB228" s="195">
        <v>0</v>
      </c>
      <c r="BC228" s="195">
        <v>736</v>
      </c>
      <c r="BD228" s="195">
        <v>1260</v>
      </c>
      <c r="BE228" s="195">
        <v>0.5841269841269842</v>
      </c>
      <c r="BF228" s="195">
        <v>0.16959064327485385</v>
      </c>
      <c r="BG228" s="195">
        <v>0</v>
      </c>
      <c r="BH228" s="195">
        <v>0</v>
      </c>
      <c r="BI228" s="195">
        <v>0</v>
      </c>
      <c r="BJ228" s="195">
        <v>-731.28</v>
      </c>
      <c r="BK228" s="195">
        <v>-12492.699999999999</v>
      </c>
      <c r="BL228" s="195">
        <v>-853.1600000000001</v>
      </c>
      <c r="BM228" s="195">
        <v>-4357.21</v>
      </c>
      <c r="BN228" s="195">
        <v>-121.88</v>
      </c>
      <c r="BO228" s="195">
        <v>-87894</v>
      </c>
      <c r="BP228" s="195">
        <v>-44826.839984011465</v>
      </c>
      <c r="BQ228" s="195">
        <v>-260427.09</v>
      </c>
      <c r="BR228" s="195">
        <v>-25972.495480962098</v>
      </c>
      <c r="BS228" s="195">
        <v>275701</v>
      </c>
      <c r="BT228" s="195">
        <v>85382</v>
      </c>
      <c r="BU228" s="195">
        <v>191068.64161105533</v>
      </c>
      <c r="BV228" s="195">
        <v>6790.062972697254</v>
      </c>
      <c r="BW228" s="195">
        <v>2703.277612326673</v>
      </c>
      <c r="BX228" s="195">
        <v>71784.76699329968</v>
      </c>
      <c r="BY228" s="195">
        <v>173816.3424855337</v>
      </c>
      <c r="BZ228" s="195">
        <v>286153.1203409527</v>
      </c>
      <c r="CA228" s="195">
        <v>85582.37018853595</v>
      </c>
      <c r="CB228" s="195">
        <v>274.23</v>
      </c>
      <c r="CC228" s="195">
        <v>4909.857215213526</v>
      </c>
      <c r="CD228" s="195">
        <v>1070299.1739386527</v>
      </c>
      <c r="CE228" s="195">
        <v>660076.0939546413</v>
      </c>
      <c r="CF228" s="195">
        <v>0</v>
      </c>
      <c r="CG228" s="229">
        <v>1398991.8675809517</v>
      </c>
      <c r="CH228" s="195">
        <v>-609432</v>
      </c>
      <c r="CI228" s="195">
        <v>-67906.30175999997</v>
      </c>
      <c r="CJ228" s="195">
        <v>4498937.630382319</v>
      </c>
      <c r="CL228" s="195">
        <v>3019</v>
      </c>
    </row>
    <row r="229" spans="1:90" ht="9.75">
      <c r="A229" s="195">
        <v>739</v>
      </c>
      <c r="B229" s="195" t="s">
        <v>232</v>
      </c>
      <c r="C229" s="195">
        <v>3534</v>
      </c>
      <c r="D229" s="195">
        <v>14003093.18</v>
      </c>
      <c r="E229" s="195">
        <v>5614959.338206851</v>
      </c>
      <c r="F229" s="195">
        <v>830701.8556349181</v>
      </c>
      <c r="G229" s="195">
        <v>20448754.373841766</v>
      </c>
      <c r="H229" s="195">
        <v>3599.08</v>
      </c>
      <c r="I229" s="195">
        <v>12719148.72</v>
      </c>
      <c r="J229" s="195">
        <v>7729605.653841766</v>
      </c>
      <c r="K229" s="195">
        <v>228073.5571595118</v>
      </c>
      <c r="L229" s="195">
        <v>1219881.6288339507</v>
      </c>
      <c r="M229" s="195">
        <v>0</v>
      </c>
      <c r="N229" s="195">
        <v>9177560.839835228</v>
      </c>
      <c r="O229" s="195">
        <v>2355374.013847622</v>
      </c>
      <c r="P229" s="195">
        <v>11532934.85368285</v>
      </c>
      <c r="Q229" s="195">
        <v>136</v>
      </c>
      <c r="R229" s="195">
        <v>28</v>
      </c>
      <c r="S229" s="195">
        <v>172</v>
      </c>
      <c r="T229" s="195">
        <v>108</v>
      </c>
      <c r="U229" s="195">
        <v>98</v>
      </c>
      <c r="V229" s="195">
        <v>1710</v>
      </c>
      <c r="W229" s="195">
        <v>605</v>
      </c>
      <c r="X229" s="195">
        <v>475</v>
      </c>
      <c r="Y229" s="195">
        <v>202</v>
      </c>
      <c r="Z229" s="195">
        <v>4</v>
      </c>
      <c r="AA229" s="195">
        <v>0</v>
      </c>
      <c r="AB229" s="195">
        <v>3494</v>
      </c>
      <c r="AC229" s="195">
        <v>36</v>
      </c>
      <c r="AD229" s="195">
        <v>1282</v>
      </c>
      <c r="AE229" s="195">
        <v>1.3761787517645425</v>
      </c>
      <c r="AF229" s="195">
        <v>5614959.338206851</v>
      </c>
      <c r="AG229" s="195">
        <v>74673709.49797483</v>
      </c>
      <c r="AH229" s="195">
        <v>17872692.585059192</v>
      </c>
      <c r="AI229" s="195">
        <v>8169932.789428219</v>
      </c>
      <c r="AJ229" s="195">
        <v>179</v>
      </c>
      <c r="AK229" s="195">
        <v>1530</v>
      </c>
      <c r="AL229" s="195">
        <v>0.881130364706716</v>
      </c>
      <c r="AM229" s="195">
        <v>36</v>
      </c>
      <c r="AN229" s="195">
        <v>0.010186757215619695</v>
      </c>
      <c r="AO229" s="195">
        <v>0.006218503247365727</v>
      </c>
      <c r="AP229" s="195">
        <v>0</v>
      </c>
      <c r="AQ229" s="195">
        <v>4</v>
      </c>
      <c r="AR229" s="195">
        <v>0</v>
      </c>
      <c r="AS229" s="195">
        <v>0</v>
      </c>
      <c r="AT229" s="195">
        <v>0</v>
      </c>
      <c r="AU229" s="195">
        <v>539.49</v>
      </c>
      <c r="AV229" s="195">
        <v>6.550631151643218</v>
      </c>
      <c r="AW229" s="195">
        <v>2.7637935850627136</v>
      </c>
      <c r="AX229" s="195">
        <v>131</v>
      </c>
      <c r="AY229" s="195">
        <v>844</v>
      </c>
      <c r="AZ229" s="195">
        <v>0.1552132701421801</v>
      </c>
      <c r="BA229" s="195">
        <v>0.0904188191186646</v>
      </c>
      <c r="BB229" s="195">
        <v>0.172533</v>
      </c>
      <c r="BC229" s="195">
        <v>1098</v>
      </c>
      <c r="BD229" s="195">
        <v>1264</v>
      </c>
      <c r="BE229" s="195">
        <v>0.8686708860759493</v>
      </c>
      <c r="BF229" s="195">
        <v>0.454134545223819</v>
      </c>
      <c r="BG229" s="195">
        <v>0</v>
      </c>
      <c r="BH229" s="195">
        <v>0</v>
      </c>
      <c r="BI229" s="195">
        <v>0</v>
      </c>
      <c r="BJ229" s="195">
        <v>-848.16</v>
      </c>
      <c r="BK229" s="195">
        <v>-14489.4</v>
      </c>
      <c r="BL229" s="195">
        <v>-989.5200000000001</v>
      </c>
      <c r="BM229" s="195">
        <v>-5053.62</v>
      </c>
      <c r="BN229" s="195">
        <v>-141.36</v>
      </c>
      <c r="BO229" s="195">
        <v>71974</v>
      </c>
      <c r="BP229" s="195">
        <v>-90895.52637419711</v>
      </c>
      <c r="BQ229" s="195">
        <v>-302050.98</v>
      </c>
      <c r="BR229" s="195">
        <v>17385.44724056311</v>
      </c>
      <c r="BS229" s="195">
        <v>404465</v>
      </c>
      <c r="BT229" s="195">
        <v>122158</v>
      </c>
      <c r="BU229" s="195">
        <v>311739.8156545589</v>
      </c>
      <c r="BV229" s="195">
        <v>16778.709372529363</v>
      </c>
      <c r="BW229" s="195">
        <v>32261.40038031776</v>
      </c>
      <c r="BX229" s="195">
        <v>141033.168890131</v>
      </c>
      <c r="BY229" s="195">
        <v>189766.33782475995</v>
      </c>
      <c r="BZ229" s="195">
        <v>320605.1702299171</v>
      </c>
      <c r="CA229" s="195">
        <v>100839.90707654522</v>
      </c>
      <c r="CB229" s="195">
        <v>318.06</v>
      </c>
      <c r="CC229" s="195">
        <v>5249.418538825426</v>
      </c>
      <c r="CD229" s="195">
        <v>1734574.4352081479</v>
      </c>
      <c r="CE229" s="195">
        <v>1219881.6288339507</v>
      </c>
      <c r="CF229" s="195">
        <v>0</v>
      </c>
      <c r="CG229" s="229">
        <v>2355374.013847622</v>
      </c>
      <c r="CH229" s="195">
        <v>25440</v>
      </c>
      <c r="CI229" s="195">
        <v>81242.71392000001</v>
      </c>
      <c r="CJ229" s="195">
        <v>11558374.85368285</v>
      </c>
      <c r="CL229" s="195">
        <v>3613</v>
      </c>
    </row>
    <row r="230" spans="1:90" ht="9.75">
      <c r="A230" s="195">
        <v>740</v>
      </c>
      <c r="B230" s="195" t="s">
        <v>233</v>
      </c>
      <c r="C230" s="195">
        <v>35242</v>
      </c>
      <c r="D230" s="195">
        <v>122247992.11000001</v>
      </c>
      <c r="E230" s="195">
        <v>52012477.63167108</v>
      </c>
      <c r="F230" s="195">
        <v>9986508.052491622</v>
      </c>
      <c r="G230" s="195">
        <v>184246977.79416272</v>
      </c>
      <c r="H230" s="195">
        <v>3599.08</v>
      </c>
      <c r="I230" s="195">
        <v>126838777.36</v>
      </c>
      <c r="J230" s="195">
        <v>57408200.43416272</v>
      </c>
      <c r="K230" s="195">
        <v>2394348.181234596</v>
      </c>
      <c r="L230" s="195">
        <v>8553665.232094314</v>
      </c>
      <c r="M230" s="195">
        <v>0</v>
      </c>
      <c r="N230" s="195">
        <v>68356213.84749164</v>
      </c>
      <c r="O230" s="195">
        <v>17835381.274744898</v>
      </c>
      <c r="P230" s="195">
        <v>86191595.12223653</v>
      </c>
      <c r="Q230" s="195">
        <v>1591</v>
      </c>
      <c r="R230" s="195">
        <v>306</v>
      </c>
      <c r="S230" s="195">
        <v>1909</v>
      </c>
      <c r="T230" s="195">
        <v>1052</v>
      </c>
      <c r="U230" s="195">
        <v>1088</v>
      </c>
      <c r="V230" s="195">
        <v>19254</v>
      </c>
      <c r="W230" s="195">
        <v>5490</v>
      </c>
      <c r="X230" s="195">
        <v>3264</v>
      </c>
      <c r="Y230" s="195">
        <v>1288</v>
      </c>
      <c r="Z230" s="195">
        <v>45</v>
      </c>
      <c r="AA230" s="195">
        <v>0</v>
      </c>
      <c r="AB230" s="195">
        <v>33945</v>
      </c>
      <c r="AC230" s="195">
        <v>1252</v>
      </c>
      <c r="AD230" s="195">
        <v>10042</v>
      </c>
      <c r="AE230" s="195">
        <v>1.2783264433969266</v>
      </c>
      <c r="AF230" s="195">
        <v>52012477.63167108</v>
      </c>
      <c r="AG230" s="195">
        <v>3502179.824685709</v>
      </c>
      <c r="AH230" s="195">
        <v>788547.2044960503</v>
      </c>
      <c r="AI230" s="195">
        <v>428118.7487909983</v>
      </c>
      <c r="AJ230" s="195">
        <v>2536</v>
      </c>
      <c r="AK230" s="195">
        <v>15835</v>
      </c>
      <c r="AL230" s="195">
        <v>1.2061734067950158</v>
      </c>
      <c r="AM230" s="195">
        <v>1252</v>
      </c>
      <c r="AN230" s="195">
        <v>0.035525793087792974</v>
      </c>
      <c r="AO230" s="195">
        <v>0.031557539119539006</v>
      </c>
      <c r="AP230" s="195">
        <v>0</v>
      </c>
      <c r="AQ230" s="195">
        <v>45</v>
      </c>
      <c r="AR230" s="195">
        <v>0</v>
      </c>
      <c r="AS230" s="195">
        <v>3</v>
      </c>
      <c r="AT230" s="195">
        <v>5278</v>
      </c>
      <c r="AU230" s="195">
        <v>2238.38</v>
      </c>
      <c r="AV230" s="195">
        <v>15.74442230541731</v>
      </c>
      <c r="AW230" s="195">
        <v>1.1499051539537344</v>
      </c>
      <c r="AX230" s="195">
        <v>1267</v>
      </c>
      <c r="AY230" s="195">
        <v>9509</v>
      </c>
      <c r="AZ230" s="195">
        <v>0.13324219160795037</v>
      </c>
      <c r="BA230" s="195">
        <v>0.06844774058443488</v>
      </c>
      <c r="BB230" s="195">
        <v>0.1453</v>
      </c>
      <c r="BC230" s="195">
        <v>12730</v>
      </c>
      <c r="BD230" s="195">
        <v>12575</v>
      </c>
      <c r="BE230" s="195">
        <v>1.0123260437375745</v>
      </c>
      <c r="BF230" s="195">
        <v>0.5977897028854442</v>
      </c>
      <c r="BG230" s="195">
        <v>0</v>
      </c>
      <c r="BH230" s="195">
        <v>0</v>
      </c>
      <c r="BI230" s="195">
        <v>0</v>
      </c>
      <c r="BJ230" s="195">
        <v>-8458.08</v>
      </c>
      <c r="BK230" s="195">
        <v>-144492.19999999998</v>
      </c>
      <c r="BL230" s="195">
        <v>-9867.76</v>
      </c>
      <c r="BM230" s="195">
        <v>-50396.06</v>
      </c>
      <c r="BN230" s="195">
        <v>-1409.68</v>
      </c>
      <c r="BO230" s="195">
        <v>523093</v>
      </c>
      <c r="BP230" s="195">
        <v>-1558964.8633125755</v>
      </c>
      <c r="BQ230" s="195">
        <v>-3012133.7399999998</v>
      </c>
      <c r="BR230" s="195">
        <v>224198.56074189395</v>
      </c>
      <c r="BS230" s="195">
        <v>3134752</v>
      </c>
      <c r="BT230" s="195">
        <v>972657</v>
      </c>
      <c r="BU230" s="195">
        <v>2432360.2074209754</v>
      </c>
      <c r="BV230" s="195">
        <v>111060.45902521518</v>
      </c>
      <c r="BW230" s="195">
        <v>21440.63081911284</v>
      </c>
      <c r="BX230" s="195">
        <v>1185246.8266214402</v>
      </c>
      <c r="BY230" s="195">
        <v>1798370.0961450383</v>
      </c>
      <c r="BZ230" s="195">
        <v>2924603.959064982</v>
      </c>
      <c r="CA230" s="195">
        <v>904618.1283445293</v>
      </c>
      <c r="CB230" s="195">
        <v>3171.7799999999997</v>
      </c>
      <c r="CC230" s="195">
        <v>103278.08722370467</v>
      </c>
      <c r="CD230" s="195">
        <v>14338850.735406889</v>
      </c>
      <c r="CE230" s="195">
        <v>8553665.232094314</v>
      </c>
      <c r="CF230" s="195">
        <v>0</v>
      </c>
      <c r="CG230" s="229">
        <v>17835381.274744898</v>
      </c>
      <c r="CH230" s="195">
        <v>-2428899</v>
      </c>
      <c r="CI230" s="195">
        <v>-2468916.3249599994</v>
      </c>
      <c r="CJ230" s="195">
        <v>83762696.12223653</v>
      </c>
      <c r="CL230" s="195">
        <v>35523</v>
      </c>
    </row>
    <row r="231" spans="1:90" ht="9.75">
      <c r="A231" s="195">
        <v>742</v>
      </c>
      <c r="B231" s="195" t="s">
        <v>234</v>
      </c>
      <c r="C231" s="195">
        <v>1044</v>
      </c>
      <c r="D231" s="195">
        <v>3628891.02</v>
      </c>
      <c r="E231" s="195">
        <v>1508844.5599014452</v>
      </c>
      <c r="F231" s="195">
        <v>979345.7295699926</v>
      </c>
      <c r="G231" s="195">
        <v>6117081.309471439</v>
      </c>
      <c r="H231" s="195">
        <v>3599.08</v>
      </c>
      <c r="I231" s="195">
        <v>3757439.52</v>
      </c>
      <c r="J231" s="195">
        <v>2359641.7894714386</v>
      </c>
      <c r="K231" s="195">
        <v>1269400.2364733703</v>
      </c>
      <c r="L231" s="195">
        <v>535418.1770494783</v>
      </c>
      <c r="M231" s="195">
        <v>0</v>
      </c>
      <c r="N231" s="195">
        <v>4164460.202994287</v>
      </c>
      <c r="O231" s="195">
        <v>339092.49729103467</v>
      </c>
      <c r="P231" s="195">
        <v>4503552.700285322</v>
      </c>
      <c r="Q231" s="195">
        <v>42</v>
      </c>
      <c r="R231" s="195">
        <v>9</v>
      </c>
      <c r="S231" s="195">
        <v>35</v>
      </c>
      <c r="T231" s="195">
        <v>37</v>
      </c>
      <c r="U231" s="195">
        <v>29</v>
      </c>
      <c r="V231" s="195">
        <v>571</v>
      </c>
      <c r="W231" s="195">
        <v>169</v>
      </c>
      <c r="X231" s="195">
        <v>111</v>
      </c>
      <c r="Y231" s="195">
        <v>41</v>
      </c>
      <c r="Z231" s="195">
        <v>2</v>
      </c>
      <c r="AA231" s="195">
        <v>1</v>
      </c>
      <c r="AB231" s="195">
        <v>1036</v>
      </c>
      <c r="AC231" s="195">
        <v>5</v>
      </c>
      <c r="AD231" s="195">
        <v>321</v>
      </c>
      <c r="AE231" s="195">
        <v>1.2518110485368805</v>
      </c>
      <c r="AF231" s="195">
        <v>1508844.5599014452</v>
      </c>
      <c r="AG231" s="195">
        <v>6285223.365747747</v>
      </c>
      <c r="AH231" s="195">
        <v>2376887.166079069</v>
      </c>
      <c r="AI231" s="195">
        <v>392442.18639174843</v>
      </c>
      <c r="AJ231" s="195">
        <v>97</v>
      </c>
      <c r="AK231" s="195">
        <v>517</v>
      </c>
      <c r="AL231" s="195">
        <v>1.4130572536672004</v>
      </c>
      <c r="AM231" s="195">
        <v>5</v>
      </c>
      <c r="AN231" s="195">
        <v>0.004789272030651341</v>
      </c>
      <c r="AO231" s="195">
        <v>0.0008210180623973726</v>
      </c>
      <c r="AP231" s="195">
        <v>0</v>
      </c>
      <c r="AQ231" s="195">
        <v>2</v>
      </c>
      <c r="AR231" s="195">
        <v>1</v>
      </c>
      <c r="AS231" s="195">
        <v>0</v>
      </c>
      <c r="AT231" s="195">
        <v>0</v>
      </c>
      <c r="AU231" s="195">
        <v>6438.65</v>
      </c>
      <c r="AV231" s="195">
        <v>0.16214579143143362</v>
      </c>
      <c r="AW231" s="195">
        <v>111.65625820562458</v>
      </c>
      <c r="AX231" s="195">
        <v>37</v>
      </c>
      <c r="AY231" s="195">
        <v>273</v>
      </c>
      <c r="AZ231" s="195">
        <v>0.13553113553113552</v>
      </c>
      <c r="BA231" s="195">
        <v>0.07073668450762004</v>
      </c>
      <c r="BB231" s="195">
        <v>1.896366</v>
      </c>
      <c r="BC231" s="195">
        <v>351</v>
      </c>
      <c r="BD231" s="195">
        <v>375</v>
      </c>
      <c r="BE231" s="195">
        <v>0.936</v>
      </c>
      <c r="BF231" s="195">
        <v>0.5214636591478697</v>
      </c>
      <c r="BG231" s="195">
        <v>0</v>
      </c>
      <c r="BH231" s="195">
        <v>1</v>
      </c>
      <c r="BI231" s="195">
        <v>0</v>
      </c>
      <c r="BJ231" s="195">
        <v>-250.56</v>
      </c>
      <c r="BK231" s="195">
        <v>-4280.4</v>
      </c>
      <c r="BL231" s="195">
        <v>-292.32000000000005</v>
      </c>
      <c r="BM231" s="195">
        <v>-1492.9199999999998</v>
      </c>
      <c r="BN231" s="195">
        <v>-41.76</v>
      </c>
      <c r="BO231" s="195">
        <v>93901</v>
      </c>
      <c r="BP231" s="195">
        <v>-36075.80468195891</v>
      </c>
      <c r="BQ231" s="195">
        <v>-89230.68</v>
      </c>
      <c r="BR231" s="195">
        <v>106604.61965460237</v>
      </c>
      <c r="BS231" s="195">
        <v>109834</v>
      </c>
      <c r="BT231" s="195">
        <v>36537</v>
      </c>
      <c r="BU231" s="195">
        <v>107128.47253510478</v>
      </c>
      <c r="BV231" s="195">
        <v>6185.452639417533</v>
      </c>
      <c r="BW231" s="195">
        <v>17547.13801080827</v>
      </c>
      <c r="BX231" s="195">
        <v>43891.12617323774</v>
      </c>
      <c r="BY231" s="195">
        <v>62396.715269829845</v>
      </c>
      <c r="BZ231" s="195">
        <v>97408.82513247551</v>
      </c>
      <c r="CA231" s="195">
        <v>32774.60226936166</v>
      </c>
      <c r="CB231" s="195">
        <v>93.96</v>
      </c>
      <c r="CC231" s="195">
        <v>-17612.449953400366</v>
      </c>
      <c r="CD231" s="195">
        <v>696690.4617314371</v>
      </c>
      <c r="CE231" s="195">
        <v>535418.1770494783</v>
      </c>
      <c r="CF231" s="195">
        <v>0</v>
      </c>
      <c r="CG231" s="229">
        <v>339092.49729103467</v>
      </c>
      <c r="CH231" s="195">
        <v>-23734</v>
      </c>
      <c r="CI231" s="195">
        <v>-12958.7208</v>
      </c>
      <c r="CJ231" s="195">
        <v>4479818.700285322</v>
      </c>
      <c r="CL231" s="195">
        <v>1061</v>
      </c>
    </row>
    <row r="232" spans="1:90" ht="9.75">
      <c r="A232" s="195">
        <v>743</v>
      </c>
      <c r="B232" s="195" t="s">
        <v>235</v>
      </c>
      <c r="C232" s="195">
        <v>62052</v>
      </c>
      <c r="D232" s="195">
        <v>211745813.98000002</v>
      </c>
      <c r="E232" s="195">
        <v>73457717.5268451</v>
      </c>
      <c r="F232" s="195">
        <v>8802114.35345485</v>
      </c>
      <c r="G232" s="195">
        <v>294005645.86029994</v>
      </c>
      <c r="H232" s="195">
        <v>3599.08</v>
      </c>
      <c r="I232" s="195">
        <v>223330112.16</v>
      </c>
      <c r="J232" s="195">
        <v>70675533.70029995</v>
      </c>
      <c r="K232" s="195">
        <v>2759371.1119007585</v>
      </c>
      <c r="L232" s="195">
        <v>9477798.790466737</v>
      </c>
      <c r="M232" s="195">
        <v>0</v>
      </c>
      <c r="N232" s="195">
        <v>82912703.60266745</v>
      </c>
      <c r="O232" s="195">
        <v>15394486.995268589</v>
      </c>
      <c r="P232" s="195">
        <v>98307190.59793603</v>
      </c>
      <c r="Q232" s="195">
        <v>4590</v>
      </c>
      <c r="R232" s="195">
        <v>752</v>
      </c>
      <c r="S232" s="195">
        <v>4378</v>
      </c>
      <c r="T232" s="195">
        <v>2108</v>
      </c>
      <c r="U232" s="195">
        <v>2168</v>
      </c>
      <c r="V232" s="195">
        <v>36631</v>
      </c>
      <c r="W232" s="195">
        <v>6468</v>
      </c>
      <c r="X232" s="195">
        <v>3501</v>
      </c>
      <c r="Y232" s="195">
        <v>1456</v>
      </c>
      <c r="Z232" s="195">
        <v>125</v>
      </c>
      <c r="AA232" s="195">
        <v>5</v>
      </c>
      <c r="AB232" s="195">
        <v>60433</v>
      </c>
      <c r="AC232" s="195">
        <v>1489</v>
      </c>
      <c r="AD232" s="195">
        <v>11425</v>
      </c>
      <c r="AE232" s="195">
        <v>1.0253601236087773</v>
      </c>
      <c r="AF232" s="195">
        <v>73457717.5268451</v>
      </c>
      <c r="AG232" s="195">
        <v>61365459.20360147</v>
      </c>
      <c r="AH232" s="195">
        <v>15685621.28989394</v>
      </c>
      <c r="AI232" s="195">
        <v>5895551.936476041</v>
      </c>
      <c r="AJ232" s="195">
        <v>3343</v>
      </c>
      <c r="AK232" s="195">
        <v>30208</v>
      </c>
      <c r="AL232" s="195">
        <v>0.8334757558207718</v>
      </c>
      <c r="AM232" s="195">
        <v>1489</v>
      </c>
      <c r="AN232" s="195">
        <v>0.023996003352027333</v>
      </c>
      <c r="AO232" s="195">
        <v>0.020027749383773365</v>
      </c>
      <c r="AP232" s="195">
        <v>0</v>
      </c>
      <c r="AQ232" s="195">
        <v>125</v>
      </c>
      <c r="AR232" s="195">
        <v>5</v>
      </c>
      <c r="AS232" s="195">
        <v>0</v>
      </c>
      <c r="AT232" s="195">
        <v>0</v>
      </c>
      <c r="AU232" s="195">
        <v>1431.77</v>
      </c>
      <c r="AV232" s="195">
        <v>43.33936316587162</v>
      </c>
      <c r="AW232" s="195">
        <v>0.41774015658080316</v>
      </c>
      <c r="AX232" s="195">
        <v>1799</v>
      </c>
      <c r="AY232" s="195">
        <v>19020</v>
      </c>
      <c r="AZ232" s="195">
        <v>0.09458464773922187</v>
      </c>
      <c r="BA232" s="195">
        <v>0.029790196715706388</v>
      </c>
      <c r="BB232" s="195">
        <v>0</v>
      </c>
      <c r="BC232" s="195">
        <v>29623</v>
      </c>
      <c r="BD232" s="195">
        <v>26469</v>
      </c>
      <c r="BE232" s="195">
        <v>1.1191582606067476</v>
      </c>
      <c r="BF232" s="195">
        <v>0.7046219197546173</v>
      </c>
      <c r="BG232" s="195">
        <v>0</v>
      </c>
      <c r="BH232" s="195">
        <v>5</v>
      </c>
      <c r="BI232" s="195">
        <v>0</v>
      </c>
      <c r="BJ232" s="195">
        <v>-14892.48</v>
      </c>
      <c r="BK232" s="195">
        <v>-254413.19999999998</v>
      </c>
      <c r="BL232" s="195">
        <v>-17374.56</v>
      </c>
      <c r="BM232" s="195">
        <v>-88734.36</v>
      </c>
      <c r="BN232" s="195">
        <v>-2482.08</v>
      </c>
      <c r="BO232" s="195">
        <v>461848</v>
      </c>
      <c r="BP232" s="195">
        <v>-3451672.50378621</v>
      </c>
      <c r="BQ232" s="195">
        <v>-5303584.4399999995</v>
      </c>
      <c r="BR232" s="195">
        <v>89519.31668151915</v>
      </c>
      <c r="BS232" s="195">
        <v>3978804</v>
      </c>
      <c r="BT232" s="195">
        <v>1391477</v>
      </c>
      <c r="BU232" s="195">
        <v>3226519.989374259</v>
      </c>
      <c r="BV232" s="195">
        <v>102023.61029979105</v>
      </c>
      <c r="BW232" s="195">
        <v>237407.69299697477</v>
      </c>
      <c r="BX232" s="195">
        <v>1427481.3590565426</v>
      </c>
      <c r="BY232" s="195">
        <v>3172709.9227266847</v>
      </c>
      <c r="BZ232" s="195">
        <v>4787147.299027099</v>
      </c>
      <c r="CA232" s="195">
        <v>1525942.3086978707</v>
      </c>
      <c r="CB232" s="195">
        <v>5584.679999999999</v>
      </c>
      <c r="CC232" s="195">
        <v>-35718.04460779624</v>
      </c>
      <c r="CD232" s="195">
        <v>20370747.134252947</v>
      </c>
      <c r="CE232" s="195">
        <v>9477798.790466737</v>
      </c>
      <c r="CF232" s="195">
        <v>0</v>
      </c>
      <c r="CG232" s="229">
        <v>15394486.995268589</v>
      </c>
      <c r="CH232" s="195">
        <v>-2793568</v>
      </c>
      <c r="CI232" s="195">
        <v>-102250.16784000001</v>
      </c>
      <c r="CJ232" s="195">
        <v>95513622.59793603</v>
      </c>
      <c r="CL232" s="195">
        <v>61530</v>
      </c>
    </row>
    <row r="233" spans="1:90" ht="9.75">
      <c r="A233" s="195">
        <v>746</v>
      </c>
      <c r="B233" s="195" t="s">
        <v>236</v>
      </c>
      <c r="C233" s="195">
        <v>5069</v>
      </c>
      <c r="D233" s="195">
        <v>21423104.599999998</v>
      </c>
      <c r="E233" s="195">
        <v>7895667.249224227</v>
      </c>
      <c r="F233" s="195">
        <v>1192935.3637732212</v>
      </c>
      <c r="G233" s="195">
        <v>30511707.212997444</v>
      </c>
      <c r="H233" s="195">
        <v>3599.08</v>
      </c>
      <c r="I233" s="195">
        <v>18243736.52</v>
      </c>
      <c r="J233" s="195">
        <v>12267970.692997444</v>
      </c>
      <c r="K233" s="195">
        <v>246275.494832132</v>
      </c>
      <c r="L233" s="195">
        <v>932918.2890938341</v>
      </c>
      <c r="M233" s="195">
        <v>0</v>
      </c>
      <c r="N233" s="195">
        <v>13447164.47692341</v>
      </c>
      <c r="O233" s="195">
        <v>4728520.25102345</v>
      </c>
      <c r="P233" s="195">
        <v>18175684.72794686</v>
      </c>
      <c r="Q233" s="195">
        <v>482</v>
      </c>
      <c r="R233" s="195">
        <v>94</v>
      </c>
      <c r="S233" s="195">
        <v>601</v>
      </c>
      <c r="T233" s="195">
        <v>261</v>
      </c>
      <c r="U233" s="195">
        <v>276</v>
      </c>
      <c r="V233" s="195">
        <v>2469</v>
      </c>
      <c r="W233" s="195">
        <v>474</v>
      </c>
      <c r="X233" s="195">
        <v>277</v>
      </c>
      <c r="Y233" s="195">
        <v>135</v>
      </c>
      <c r="Z233" s="195">
        <v>8</v>
      </c>
      <c r="AA233" s="195">
        <v>1</v>
      </c>
      <c r="AB233" s="195">
        <v>4981</v>
      </c>
      <c r="AC233" s="195">
        <v>79</v>
      </c>
      <c r="AD233" s="195">
        <v>886</v>
      </c>
      <c r="AE233" s="195">
        <v>1.3491533739497832</v>
      </c>
      <c r="AF233" s="195">
        <v>7895667.249224227</v>
      </c>
      <c r="AG233" s="195">
        <v>1955967.4320869686</v>
      </c>
      <c r="AH233" s="195">
        <v>411519.2986710101</v>
      </c>
      <c r="AI233" s="195">
        <v>160544.53079662437</v>
      </c>
      <c r="AJ233" s="195">
        <v>227</v>
      </c>
      <c r="AK233" s="195">
        <v>2000</v>
      </c>
      <c r="AL233" s="195">
        <v>0.8548195166656133</v>
      </c>
      <c r="AM233" s="195">
        <v>79</v>
      </c>
      <c r="AN233" s="195">
        <v>0.015584927993687117</v>
      </c>
      <c r="AO233" s="195">
        <v>0.011616674025433149</v>
      </c>
      <c r="AP233" s="195">
        <v>0</v>
      </c>
      <c r="AQ233" s="195">
        <v>8</v>
      </c>
      <c r="AR233" s="195">
        <v>1</v>
      </c>
      <c r="AS233" s="195">
        <v>0</v>
      </c>
      <c r="AT233" s="195">
        <v>0</v>
      </c>
      <c r="AU233" s="195">
        <v>787.36</v>
      </c>
      <c r="AV233" s="195">
        <v>6.43796992481203</v>
      </c>
      <c r="AW233" s="195">
        <v>2.8121585789408767</v>
      </c>
      <c r="AX233" s="195">
        <v>175</v>
      </c>
      <c r="AY233" s="195">
        <v>1339</v>
      </c>
      <c r="AZ233" s="195">
        <v>0.13069454817027631</v>
      </c>
      <c r="BA233" s="195">
        <v>0.06590009714676083</v>
      </c>
      <c r="BB233" s="195">
        <v>0</v>
      </c>
      <c r="BC233" s="195">
        <v>2062</v>
      </c>
      <c r="BD233" s="195">
        <v>1741</v>
      </c>
      <c r="BE233" s="195">
        <v>1.1843767949454336</v>
      </c>
      <c r="BF233" s="195">
        <v>0.7698404540933033</v>
      </c>
      <c r="BG233" s="195">
        <v>0</v>
      </c>
      <c r="BH233" s="195">
        <v>1</v>
      </c>
      <c r="BI233" s="195">
        <v>0</v>
      </c>
      <c r="BJ233" s="195">
        <v>-1216.56</v>
      </c>
      <c r="BK233" s="195">
        <v>-20782.899999999998</v>
      </c>
      <c r="BL233" s="195">
        <v>-1419.3200000000002</v>
      </c>
      <c r="BM233" s="195">
        <v>-7248.67</v>
      </c>
      <c r="BN233" s="195">
        <v>-202.76</v>
      </c>
      <c r="BO233" s="195">
        <v>-98522</v>
      </c>
      <c r="BP233" s="195">
        <v>-186894.53635634138</v>
      </c>
      <c r="BQ233" s="195">
        <v>-433247.43</v>
      </c>
      <c r="BR233" s="195">
        <v>-93567.0326451771</v>
      </c>
      <c r="BS233" s="195">
        <v>462947</v>
      </c>
      <c r="BT233" s="195">
        <v>137655</v>
      </c>
      <c r="BU233" s="195">
        <v>343284.8799799744</v>
      </c>
      <c r="BV233" s="195">
        <v>13713.831083321365</v>
      </c>
      <c r="BW233" s="195">
        <v>41211.212880320585</v>
      </c>
      <c r="BX233" s="195">
        <v>189663.91626609047</v>
      </c>
      <c r="BY233" s="195">
        <v>254083.69828550037</v>
      </c>
      <c r="BZ233" s="195">
        <v>421469.8857876907</v>
      </c>
      <c r="CA233" s="195">
        <v>98138.35132382986</v>
      </c>
      <c r="CB233" s="195">
        <v>456.21</v>
      </c>
      <c r="CC233" s="195">
        <v>-42847.64751137537</v>
      </c>
      <c r="CD233" s="195">
        <v>1727687.3054501754</v>
      </c>
      <c r="CE233" s="195">
        <v>932918.2890938341</v>
      </c>
      <c r="CF233" s="195">
        <v>0</v>
      </c>
      <c r="CG233" s="229">
        <v>4728520.25102345</v>
      </c>
      <c r="CH233" s="195">
        <v>59071</v>
      </c>
      <c r="CI233" s="195">
        <v>-16305.847679999999</v>
      </c>
      <c r="CJ233" s="195">
        <v>18234755.72794686</v>
      </c>
      <c r="CL233" s="195">
        <v>5124</v>
      </c>
    </row>
    <row r="234" spans="1:90" ht="9.75">
      <c r="A234" s="195">
        <v>747</v>
      </c>
      <c r="B234" s="195" t="s">
        <v>237</v>
      </c>
      <c r="C234" s="195">
        <v>1494</v>
      </c>
      <c r="D234" s="195">
        <v>5570664.89</v>
      </c>
      <c r="E234" s="195">
        <v>1939697.7806924982</v>
      </c>
      <c r="F234" s="195">
        <v>599556.082530853</v>
      </c>
      <c r="G234" s="195">
        <v>8109918.753223351</v>
      </c>
      <c r="H234" s="195">
        <v>3599.08</v>
      </c>
      <c r="I234" s="195">
        <v>5377025.52</v>
      </c>
      <c r="J234" s="195">
        <v>2732893.2332233516</v>
      </c>
      <c r="K234" s="195">
        <v>108826.41305883271</v>
      </c>
      <c r="L234" s="195">
        <v>712006.9944069465</v>
      </c>
      <c r="M234" s="195">
        <v>0</v>
      </c>
      <c r="N234" s="195">
        <v>3553726.640689131</v>
      </c>
      <c r="O234" s="195">
        <v>1544739.8149561903</v>
      </c>
      <c r="P234" s="195">
        <v>5098466.455645321</v>
      </c>
      <c r="Q234" s="195">
        <v>68</v>
      </c>
      <c r="R234" s="195">
        <v>14</v>
      </c>
      <c r="S234" s="195">
        <v>68</v>
      </c>
      <c r="T234" s="195">
        <v>49</v>
      </c>
      <c r="U234" s="195">
        <v>50</v>
      </c>
      <c r="V234" s="195">
        <v>749</v>
      </c>
      <c r="W234" s="195">
        <v>245</v>
      </c>
      <c r="X234" s="195">
        <v>188</v>
      </c>
      <c r="Y234" s="195">
        <v>63</v>
      </c>
      <c r="Z234" s="195">
        <v>4</v>
      </c>
      <c r="AA234" s="195">
        <v>0</v>
      </c>
      <c r="AB234" s="195">
        <v>1471</v>
      </c>
      <c r="AC234" s="195">
        <v>19</v>
      </c>
      <c r="AD234" s="195">
        <v>496</v>
      </c>
      <c r="AE234" s="195">
        <v>1.1245486513236116</v>
      </c>
      <c r="AF234" s="195">
        <v>1939697.7806924982</v>
      </c>
      <c r="AG234" s="195">
        <v>87958799.15030009</v>
      </c>
      <c r="AH234" s="195">
        <v>21684859.43987308</v>
      </c>
      <c r="AI234" s="195">
        <v>9204553.099006463</v>
      </c>
      <c r="AJ234" s="195">
        <v>103</v>
      </c>
      <c r="AK234" s="195">
        <v>613</v>
      </c>
      <c r="AL234" s="195">
        <v>1.2654800930867642</v>
      </c>
      <c r="AM234" s="195">
        <v>19</v>
      </c>
      <c r="AN234" s="195">
        <v>0.012717536813922356</v>
      </c>
      <c r="AO234" s="195">
        <v>0.008749282845668388</v>
      </c>
      <c r="AP234" s="195">
        <v>0</v>
      </c>
      <c r="AQ234" s="195">
        <v>4</v>
      </c>
      <c r="AR234" s="195">
        <v>0</v>
      </c>
      <c r="AS234" s="195">
        <v>0</v>
      </c>
      <c r="AT234" s="195">
        <v>0</v>
      </c>
      <c r="AU234" s="195">
        <v>463.2</v>
      </c>
      <c r="AV234" s="195">
        <v>3.2253886010362693</v>
      </c>
      <c r="AW234" s="195">
        <v>5.6131507221197365</v>
      </c>
      <c r="AX234" s="195">
        <v>74</v>
      </c>
      <c r="AY234" s="195">
        <v>381</v>
      </c>
      <c r="AZ234" s="195">
        <v>0.1942257217847769</v>
      </c>
      <c r="BA234" s="195">
        <v>0.12943127076126143</v>
      </c>
      <c r="BB234" s="195">
        <v>0.230933</v>
      </c>
      <c r="BC234" s="195">
        <v>391</v>
      </c>
      <c r="BD234" s="195">
        <v>484</v>
      </c>
      <c r="BE234" s="195">
        <v>0.8078512396694215</v>
      </c>
      <c r="BF234" s="195">
        <v>0.3933148988172912</v>
      </c>
      <c r="BG234" s="195">
        <v>0</v>
      </c>
      <c r="BH234" s="195">
        <v>0</v>
      </c>
      <c r="BI234" s="195">
        <v>0</v>
      </c>
      <c r="BJ234" s="195">
        <v>-358.56</v>
      </c>
      <c r="BK234" s="195">
        <v>-6125.4</v>
      </c>
      <c r="BL234" s="195">
        <v>-418.32000000000005</v>
      </c>
      <c r="BM234" s="195">
        <v>-2136.42</v>
      </c>
      <c r="BN234" s="195">
        <v>-59.76</v>
      </c>
      <c r="BO234" s="195">
        <v>47662</v>
      </c>
      <c r="BP234" s="195">
        <v>-20294.059444212144</v>
      </c>
      <c r="BQ234" s="195">
        <v>-127692.18</v>
      </c>
      <c r="BR234" s="195">
        <v>109608.27899000607</v>
      </c>
      <c r="BS234" s="195">
        <v>194214</v>
      </c>
      <c r="BT234" s="195">
        <v>52652</v>
      </c>
      <c r="BU234" s="195">
        <v>152870.6242828669</v>
      </c>
      <c r="BV234" s="195">
        <v>8275.73137988836</v>
      </c>
      <c r="BW234" s="195">
        <v>23177.556399739366</v>
      </c>
      <c r="BX234" s="195">
        <v>76240.89283177744</v>
      </c>
      <c r="BY234" s="195">
        <v>87562.76628336812</v>
      </c>
      <c r="BZ234" s="195">
        <v>132934.73593552804</v>
      </c>
      <c r="CA234" s="195">
        <v>40130.98984996287</v>
      </c>
      <c r="CB234" s="195">
        <v>134.46</v>
      </c>
      <c r="CC234" s="195">
        <v>-14002.502101978618</v>
      </c>
      <c r="CD234" s="195">
        <v>911461.5338511586</v>
      </c>
      <c r="CE234" s="195">
        <v>712006.9944069465</v>
      </c>
      <c r="CF234" s="195">
        <v>0</v>
      </c>
      <c r="CG234" s="229">
        <v>1544739.8149561903</v>
      </c>
      <c r="CH234" s="195">
        <v>-252912</v>
      </c>
      <c r="CI234" s="195">
        <v>-10484.191200000001</v>
      </c>
      <c r="CJ234" s="195">
        <v>4845554.455645321</v>
      </c>
      <c r="CL234" s="195">
        <v>1527</v>
      </c>
    </row>
    <row r="235" spans="1:90" ht="9.75">
      <c r="A235" s="195">
        <v>748</v>
      </c>
      <c r="B235" s="195" t="s">
        <v>238</v>
      </c>
      <c r="C235" s="195">
        <v>5366</v>
      </c>
      <c r="D235" s="195">
        <v>21081887.75</v>
      </c>
      <c r="E235" s="195">
        <v>8135308.477809615</v>
      </c>
      <c r="F235" s="195">
        <v>1398491.4075110808</v>
      </c>
      <c r="G235" s="195">
        <v>30615687.635320697</v>
      </c>
      <c r="H235" s="195">
        <v>3599.08</v>
      </c>
      <c r="I235" s="195">
        <v>19312663.28</v>
      </c>
      <c r="J235" s="195">
        <v>11303024.355320696</v>
      </c>
      <c r="K235" s="195">
        <v>150169.94120716737</v>
      </c>
      <c r="L235" s="195">
        <v>1373562.1887183068</v>
      </c>
      <c r="M235" s="195">
        <v>0</v>
      </c>
      <c r="N235" s="195">
        <v>12826756.48524617</v>
      </c>
      <c r="O235" s="195">
        <v>4870270.077229092</v>
      </c>
      <c r="P235" s="195">
        <v>17697026.562475264</v>
      </c>
      <c r="Q235" s="195">
        <v>440</v>
      </c>
      <c r="R235" s="195">
        <v>91</v>
      </c>
      <c r="S235" s="195">
        <v>494</v>
      </c>
      <c r="T235" s="195">
        <v>258</v>
      </c>
      <c r="U235" s="195">
        <v>226</v>
      </c>
      <c r="V235" s="195">
        <v>2774</v>
      </c>
      <c r="W235" s="195">
        <v>630</v>
      </c>
      <c r="X235" s="195">
        <v>303</v>
      </c>
      <c r="Y235" s="195">
        <v>150</v>
      </c>
      <c r="Z235" s="195">
        <v>2</v>
      </c>
      <c r="AA235" s="195">
        <v>0</v>
      </c>
      <c r="AB235" s="195">
        <v>5297</v>
      </c>
      <c r="AC235" s="195">
        <v>67</v>
      </c>
      <c r="AD235" s="195">
        <v>1083</v>
      </c>
      <c r="AE235" s="195">
        <v>1.313161479658608</v>
      </c>
      <c r="AF235" s="195">
        <v>8135308.477809615</v>
      </c>
      <c r="AG235" s="195">
        <v>8880867.24675679</v>
      </c>
      <c r="AH235" s="195">
        <v>2739537.3687593453</v>
      </c>
      <c r="AI235" s="195">
        <v>1105973.4343767457</v>
      </c>
      <c r="AJ235" s="195">
        <v>261</v>
      </c>
      <c r="AK235" s="195">
        <v>2250</v>
      </c>
      <c r="AL235" s="195">
        <v>0.8736481403807149</v>
      </c>
      <c r="AM235" s="195">
        <v>67</v>
      </c>
      <c r="AN235" s="195">
        <v>0.012486023108460679</v>
      </c>
      <c r="AO235" s="195">
        <v>0.00851776914020671</v>
      </c>
      <c r="AP235" s="195">
        <v>0</v>
      </c>
      <c r="AQ235" s="195">
        <v>2</v>
      </c>
      <c r="AR235" s="195">
        <v>0</v>
      </c>
      <c r="AS235" s="195">
        <v>0</v>
      </c>
      <c r="AT235" s="195">
        <v>0</v>
      </c>
      <c r="AU235" s="195">
        <v>1051.64</v>
      </c>
      <c r="AV235" s="195">
        <v>5.102506561180632</v>
      </c>
      <c r="AW235" s="195">
        <v>3.5481762028022583</v>
      </c>
      <c r="AX235" s="195">
        <v>195</v>
      </c>
      <c r="AY235" s="195">
        <v>1468</v>
      </c>
      <c r="AZ235" s="195">
        <v>0.13283378746594005</v>
      </c>
      <c r="BA235" s="195">
        <v>0.06803933644242456</v>
      </c>
      <c r="BB235" s="195">
        <v>0</v>
      </c>
      <c r="BC235" s="195">
        <v>1619</v>
      </c>
      <c r="BD235" s="195">
        <v>1887</v>
      </c>
      <c r="BE235" s="195">
        <v>0.8579756226815051</v>
      </c>
      <c r="BF235" s="195">
        <v>0.44343928182937475</v>
      </c>
      <c r="BG235" s="195">
        <v>0</v>
      </c>
      <c r="BH235" s="195">
        <v>0</v>
      </c>
      <c r="BI235" s="195">
        <v>0</v>
      </c>
      <c r="BJ235" s="195">
        <v>-1287.84</v>
      </c>
      <c r="BK235" s="195">
        <v>-22000.6</v>
      </c>
      <c r="BL235" s="195">
        <v>-1502.4800000000002</v>
      </c>
      <c r="BM235" s="195">
        <v>-7673.38</v>
      </c>
      <c r="BN235" s="195">
        <v>-214.64000000000001</v>
      </c>
      <c r="BO235" s="195">
        <v>70971</v>
      </c>
      <c r="BP235" s="195">
        <v>-89617.27360972855</v>
      </c>
      <c r="BQ235" s="195">
        <v>-458632.02</v>
      </c>
      <c r="BR235" s="195">
        <v>-83113.75313581899</v>
      </c>
      <c r="BS235" s="195">
        <v>465420</v>
      </c>
      <c r="BT235" s="195">
        <v>151091</v>
      </c>
      <c r="BU235" s="195">
        <v>374569.73627007403</v>
      </c>
      <c r="BV235" s="195">
        <v>18315.786693797167</v>
      </c>
      <c r="BW235" s="195">
        <v>52426.30817274111</v>
      </c>
      <c r="BX235" s="195">
        <v>175422.2095034288</v>
      </c>
      <c r="BY235" s="195">
        <v>273513.79267517006</v>
      </c>
      <c r="BZ235" s="195">
        <v>475831.0389942756</v>
      </c>
      <c r="CA235" s="195">
        <v>106326.49801252587</v>
      </c>
      <c r="CB235" s="195">
        <v>482.94</v>
      </c>
      <c r="CC235" s="195">
        <v>25413.62514184197</v>
      </c>
      <c r="CD235" s="195">
        <v>2106670.1823280356</v>
      </c>
      <c r="CE235" s="195">
        <v>1373562.1887183068</v>
      </c>
      <c r="CF235" s="195">
        <v>0</v>
      </c>
      <c r="CG235" s="229">
        <v>4870270.077229092</v>
      </c>
      <c r="CH235" s="195">
        <v>182162</v>
      </c>
      <c r="CI235" s="195">
        <v>148536.89520000003</v>
      </c>
      <c r="CJ235" s="195">
        <v>17879188.562475264</v>
      </c>
      <c r="CL235" s="195">
        <v>5466</v>
      </c>
    </row>
    <row r="236" spans="1:90" ht="9.75">
      <c r="A236" s="195">
        <v>791</v>
      </c>
      <c r="B236" s="195" t="s">
        <v>239</v>
      </c>
      <c r="C236" s="195">
        <v>5583</v>
      </c>
      <c r="D236" s="195">
        <v>21404670</v>
      </c>
      <c r="E236" s="195">
        <v>9970843.361778466</v>
      </c>
      <c r="F236" s="195">
        <v>2158772.864722671</v>
      </c>
      <c r="G236" s="195">
        <v>33534286.226501137</v>
      </c>
      <c r="H236" s="195">
        <v>3599.08</v>
      </c>
      <c r="I236" s="195">
        <v>20093663.64</v>
      </c>
      <c r="J236" s="195">
        <v>13440622.586501136</v>
      </c>
      <c r="K236" s="195">
        <v>2147402.991256196</v>
      </c>
      <c r="L236" s="195">
        <v>1761891.9435868748</v>
      </c>
      <c r="M236" s="195">
        <v>0</v>
      </c>
      <c r="N236" s="195">
        <v>17349917.521344207</v>
      </c>
      <c r="O236" s="195">
        <v>5750185.363293483</v>
      </c>
      <c r="P236" s="195">
        <v>23100102.88463769</v>
      </c>
      <c r="Q236" s="195">
        <v>301</v>
      </c>
      <c r="R236" s="195">
        <v>67</v>
      </c>
      <c r="S236" s="195">
        <v>379</v>
      </c>
      <c r="T236" s="195">
        <v>183</v>
      </c>
      <c r="U236" s="195">
        <v>204</v>
      </c>
      <c r="V236" s="195">
        <v>2873</v>
      </c>
      <c r="W236" s="195">
        <v>760</v>
      </c>
      <c r="X236" s="195">
        <v>580</v>
      </c>
      <c r="Y236" s="195">
        <v>236</v>
      </c>
      <c r="Z236" s="195">
        <v>3</v>
      </c>
      <c r="AA236" s="195">
        <v>0</v>
      </c>
      <c r="AB236" s="195">
        <v>5537</v>
      </c>
      <c r="AC236" s="195">
        <v>43</v>
      </c>
      <c r="AD236" s="195">
        <v>1576</v>
      </c>
      <c r="AE236" s="195">
        <v>1.5468886164131248</v>
      </c>
      <c r="AF236" s="195">
        <v>9970843.361778466</v>
      </c>
      <c r="AG236" s="195">
        <v>7772856.844863772</v>
      </c>
      <c r="AH236" s="195">
        <v>1732116.9930306617</v>
      </c>
      <c r="AI236" s="195">
        <v>802722.6539831219</v>
      </c>
      <c r="AJ236" s="195">
        <v>272</v>
      </c>
      <c r="AK236" s="195">
        <v>2411</v>
      </c>
      <c r="AL236" s="195">
        <v>0.8496699544599982</v>
      </c>
      <c r="AM236" s="195">
        <v>43</v>
      </c>
      <c r="AN236" s="195">
        <v>0.0077019523553645</v>
      </c>
      <c r="AO236" s="195">
        <v>0.0037336983871105317</v>
      </c>
      <c r="AP236" s="195">
        <v>0</v>
      </c>
      <c r="AQ236" s="195">
        <v>3</v>
      </c>
      <c r="AR236" s="195">
        <v>0</v>
      </c>
      <c r="AS236" s="195">
        <v>0</v>
      </c>
      <c r="AT236" s="195">
        <v>0</v>
      </c>
      <c r="AU236" s="195">
        <v>2172.53</v>
      </c>
      <c r="AV236" s="195">
        <v>2.569814916249718</v>
      </c>
      <c r="AW236" s="195">
        <v>7.0450958318214605</v>
      </c>
      <c r="AX236" s="195">
        <v>202</v>
      </c>
      <c r="AY236" s="195">
        <v>1497</v>
      </c>
      <c r="AZ236" s="195">
        <v>0.134936539746159</v>
      </c>
      <c r="BA236" s="195">
        <v>0.0701420887226435</v>
      </c>
      <c r="BB236" s="195">
        <v>1.119783</v>
      </c>
      <c r="BC236" s="195">
        <v>2015</v>
      </c>
      <c r="BD236" s="195">
        <v>2067</v>
      </c>
      <c r="BE236" s="195">
        <v>0.9748427672955975</v>
      </c>
      <c r="BF236" s="195">
        <v>0.5603064264434672</v>
      </c>
      <c r="BG236" s="195">
        <v>0</v>
      </c>
      <c r="BH236" s="195">
        <v>0</v>
      </c>
      <c r="BI236" s="195">
        <v>0</v>
      </c>
      <c r="BJ236" s="195">
        <v>-1339.9199999999998</v>
      </c>
      <c r="BK236" s="195">
        <v>-22890.3</v>
      </c>
      <c r="BL236" s="195">
        <v>-1563.2400000000002</v>
      </c>
      <c r="BM236" s="195">
        <v>-7983.69</v>
      </c>
      <c r="BN236" s="195">
        <v>-223.32</v>
      </c>
      <c r="BO236" s="195">
        <v>-21214</v>
      </c>
      <c r="BP236" s="195">
        <v>-143618.42453217483</v>
      </c>
      <c r="BQ236" s="195">
        <v>-477179.01</v>
      </c>
      <c r="BR236" s="195">
        <v>-166306.19408746436</v>
      </c>
      <c r="BS236" s="195">
        <v>624315</v>
      </c>
      <c r="BT236" s="195">
        <v>194814</v>
      </c>
      <c r="BU236" s="195">
        <v>524333.8768369056</v>
      </c>
      <c r="BV236" s="195">
        <v>27091.534205211276</v>
      </c>
      <c r="BW236" s="195">
        <v>67076.00854807171</v>
      </c>
      <c r="BX236" s="195">
        <v>250225.7736871039</v>
      </c>
      <c r="BY236" s="195">
        <v>339421.64570747496</v>
      </c>
      <c r="BZ236" s="195">
        <v>554868.6142696537</v>
      </c>
      <c r="CA236" s="195">
        <v>169167.16298962926</v>
      </c>
      <c r="CB236" s="195">
        <v>502.46999999999997</v>
      </c>
      <c r="CC236" s="195">
        <v>10727.83596246325</v>
      </c>
      <c r="CD236" s="195">
        <v>2575023.7281190497</v>
      </c>
      <c r="CE236" s="195">
        <v>1761891.9435868748</v>
      </c>
      <c r="CF236" s="195">
        <v>0</v>
      </c>
      <c r="CG236" s="229">
        <v>5750185.363293483</v>
      </c>
      <c r="CH236" s="195">
        <v>-515314</v>
      </c>
      <c r="CI236" s="195">
        <v>29824.593599999964</v>
      </c>
      <c r="CJ236" s="195">
        <v>22584788.88463769</v>
      </c>
      <c r="CL236" s="195">
        <v>5677</v>
      </c>
    </row>
    <row r="237" spans="1:90" ht="9.75">
      <c r="A237" s="195">
        <v>749</v>
      </c>
      <c r="B237" s="195" t="s">
        <v>240</v>
      </c>
      <c r="C237" s="195">
        <v>21768</v>
      </c>
      <c r="D237" s="195">
        <v>77294148.34</v>
      </c>
      <c r="E237" s="195">
        <v>25651286.80027297</v>
      </c>
      <c r="F237" s="195">
        <v>2235193.0179948583</v>
      </c>
      <c r="G237" s="195">
        <v>105180628.15826783</v>
      </c>
      <c r="H237" s="195">
        <v>3599.08</v>
      </c>
      <c r="I237" s="195">
        <v>78344773.44</v>
      </c>
      <c r="J237" s="195">
        <v>26835854.71826783</v>
      </c>
      <c r="K237" s="195">
        <v>487051.5123924542</v>
      </c>
      <c r="L237" s="195">
        <v>2746233.3208547216</v>
      </c>
      <c r="M237" s="195">
        <v>0</v>
      </c>
      <c r="N237" s="195">
        <v>30069139.551515006</v>
      </c>
      <c r="O237" s="195">
        <v>5033154.683821173</v>
      </c>
      <c r="P237" s="195">
        <v>35102294.23533618</v>
      </c>
      <c r="Q237" s="195">
        <v>1683</v>
      </c>
      <c r="R237" s="195">
        <v>288</v>
      </c>
      <c r="S237" s="195">
        <v>1834</v>
      </c>
      <c r="T237" s="195">
        <v>931</v>
      </c>
      <c r="U237" s="195">
        <v>864</v>
      </c>
      <c r="V237" s="195">
        <v>12169</v>
      </c>
      <c r="W237" s="195">
        <v>2322</v>
      </c>
      <c r="X237" s="195">
        <v>1309</v>
      </c>
      <c r="Y237" s="195">
        <v>368</v>
      </c>
      <c r="Z237" s="195">
        <v>14</v>
      </c>
      <c r="AA237" s="195">
        <v>1</v>
      </c>
      <c r="AB237" s="195">
        <v>21452</v>
      </c>
      <c r="AC237" s="195">
        <v>301</v>
      </c>
      <c r="AD237" s="195">
        <v>3999</v>
      </c>
      <c r="AE237" s="195">
        <v>1.020670130011181</v>
      </c>
      <c r="AF237" s="195">
        <v>25651286.80027297</v>
      </c>
      <c r="AG237" s="195">
        <v>2569113.216865435</v>
      </c>
      <c r="AH237" s="195">
        <v>589863.196471945</v>
      </c>
      <c r="AI237" s="195">
        <v>222978.51499531162</v>
      </c>
      <c r="AJ237" s="195">
        <v>971</v>
      </c>
      <c r="AK237" s="195">
        <v>10293</v>
      </c>
      <c r="AL237" s="195">
        <v>0.7104864909108585</v>
      </c>
      <c r="AM237" s="195">
        <v>301</v>
      </c>
      <c r="AN237" s="195">
        <v>0.013827636898199191</v>
      </c>
      <c r="AO237" s="195">
        <v>0.009859382929945223</v>
      </c>
      <c r="AP237" s="195">
        <v>0</v>
      </c>
      <c r="AQ237" s="195">
        <v>14</v>
      </c>
      <c r="AR237" s="195">
        <v>1</v>
      </c>
      <c r="AS237" s="195">
        <v>0</v>
      </c>
      <c r="AT237" s="195">
        <v>0</v>
      </c>
      <c r="AU237" s="195">
        <v>400.96</v>
      </c>
      <c r="AV237" s="195">
        <v>54.28970470869913</v>
      </c>
      <c r="AW237" s="195">
        <v>0.3334811351833068</v>
      </c>
      <c r="AX237" s="195">
        <v>590</v>
      </c>
      <c r="AY237" s="195">
        <v>7214</v>
      </c>
      <c r="AZ237" s="195">
        <v>0.0817854172442473</v>
      </c>
      <c r="BA237" s="195">
        <v>0.016990966220731818</v>
      </c>
      <c r="BB237" s="195">
        <v>0</v>
      </c>
      <c r="BC237" s="195">
        <v>7017</v>
      </c>
      <c r="BD237" s="195">
        <v>9124</v>
      </c>
      <c r="BE237" s="195">
        <v>0.7690705830775976</v>
      </c>
      <c r="BF237" s="195">
        <v>0.35453424222546726</v>
      </c>
      <c r="BG237" s="195">
        <v>0</v>
      </c>
      <c r="BH237" s="195">
        <v>1</v>
      </c>
      <c r="BI237" s="195">
        <v>0</v>
      </c>
      <c r="BJ237" s="195">
        <v>-5224.32</v>
      </c>
      <c r="BK237" s="195">
        <v>-89248.79999999999</v>
      </c>
      <c r="BL237" s="195">
        <v>-6095.040000000001</v>
      </c>
      <c r="BM237" s="195">
        <v>-31128.239999999998</v>
      </c>
      <c r="BN237" s="195">
        <v>-870.72</v>
      </c>
      <c r="BO237" s="195">
        <v>5984</v>
      </c>
      <c r="BP237" s="195">
        <v>-761571.5781018992</v>
      </c>
      <c r="BQ237" s="195">
        <v>-1860510.96</v>
      </c>
      <c r="BR237" s="195">
        <v>-59214.694434806705</v>
      </c>
      <c r="BS237" s="195">
        <v>1402958</v>
      </c>
      <c r="BT237" s="195">
        <v>450760</v>
      </c>
      <c r="BU237" s="195">
        <v>925488.7753349461</v>
      </c>
      <c r="BV237" s="195">
        <v>16784.10139488702</v>
      </c>
      <c r="BW237" s="195">
        <v>5877.08950053069</v>
      </c>
      <c r="BX237" s="195">
        <v>448920.0188770383</v>
      </c>
      <c r="BY237" s="195">
        <v>987855.0647120406</v>
      </c>
      <c r="BZ237" s="195">
        <v>1641445.0655553432</v>
      </c>
      <c r="CA237" s="195">
        <v>407506.34797263384</v>
      </c>
      <c r="CB237" s="195">
        <v>1959.12</v>
      </c>
      <c r="CC237" s="195">
        <v>-118099.429955993</v>
      </c>
      <c r="CD237" s="195">
        <v>6118223.458956621</v>
      </c>
      <c r="CE237" s="195">
        <v>2746233.3208547216</v>
      </c>
      <c r="CF237" s="195">
        <v>0</v>
      </c>
      <c r="CG237" s="229">
        <v>5033154.683821173</v>
      </c>
      <c r="CH237" s="195">
        <v>-2079041</v>
      </c>
      <c r="CI237" s="195">
        <v>85075.63003199996</v>
      </c>
      <c r="CJ237" s="195">
        <v>33023253.235336177</v>
      </c>
      <c r="CL237" s="195">
        <v>21794</v>
      </c>
    </row>
    <row r="238" spans="1:90" ht="9.75">
      <c r="A238" s="195">
        <v>751</v>
      </c>
      <c r="B238" s="195" t="s">
        <v>241</v>
      </c>
      <c r="C238" s="195">
        <v>3170</v>
      </c>
      <c r="D238" s="195">
        <v>11538763.28</v>
      </c>
      <c r="E238" s="195">
        <v>4241869.36121019</v>
      </c>
      <c r="F238" s="195">
        <v>1451278.775014219</v>
      </c>
      <c r="G238" s="195">
        <v>17231911.41622441</v>
      </c>
      <c r="H238" s="195">
        <v>3599.08</v>
      </c>
      <c r="I238" s="195">
        <v>11409083.6</v>
      </c>
      <c r="J238" s="195">
        <v>5822827.816224409</v>
      </c>
      <c r="K238" s="195">
        <v>29093.888306513523</v>
      </c>
      <c r="L238" s="195">
        <v>757188.4326803715</v>
      </c>
      <c r="M238" s="195">
        <v>0</v>
      </c>
      <c r="N238" s="195">
        <v>6609110.137211294</v>
      </c>
      <c r="O238" s="195">
        <v>1714908.9554436374</v>
      </c>
      <c r="P238" s="195">
        <v>8324019.092654931</v>
      </c>
      <c r="Q238" s="195">
        <v>156</v>
      </c>
      <c r="R238" s="195">
        <v>32</v>
      </c>
      <c r="S238" s="195">
        <v>220</v>
      </c>
      <c r="T238" s="195">
        <v>134</v>
      </c>
      <c r="U238" s="195">
        <v>108</v>
      </c>
      <c r="V238" s="195">
        <v>1610</v>
      </c>
      <c r="W238" s="195">
        <v>520</v>
      </c>
      <c r="X238" s="195">
        <v>298</v>
      </c>
      <c r="Y238" s="195">
        <v>92</v>
      </c>
      <c r="Z238" s="195">
        <v>5</v>
      </c>
      <c r="AA238" s="195">
        <v>2</v>
      </c>
      <c r="AB238" s="195">
        <v>3136</v>
      </c>
      <c r="AC238" s="195">
        <v>27</v>
      </c>
      <c r="AD238" s="195">
        <v>910</v>
      </c>
      <c r="AE238" s="195">
        <v>1.1590250024065645</v>
      </c>
      <c r="AF238" s="195">
        <v>4241869.36121019</v>
      </c>
      <c r="AG238" s="195">
        <v>9516645.042666478</v>
      </c>
      <c r="AH238" s="195">
        <v>2738103.372120234</v>
      </c>
      <c r="AI238" s="195">
        <v>1132730.856176183</v>
      </c>
      <c r="AJ238" s="195">
        <v>205</v>
      </c>
      <c r="AK238" s="195">
        <v>1341</v>
      </c>
      <c r="AL238" s="195">
        <v>1.1513401526012916</v>
      </c>
      <c r="AM238" s="195">
        <v>27</v>
      </c>
      <c r="AN238" s="195">
        <v>0.008517350157728707</v>
      </c>
      <c r="AO238" s="195">
        <v>0.004549096189474739</v>
      </c>
      <c r="AP238" s="195">
        <v>0</v>
      </c>
      <c r="AQ238" s="195">
        <v>5</v>
      </c>
      <c r="AR238" s="195">
        <v>2</v>
      </c>
      <c r="AS238" s="195">
        <v>0</v>
      </c>
      <c r="AT238" s="195">
        <v>0</v>
      </c>
      <c r="AU238" s="195">
        <v>1447.33</v>
      </c>
      <c r="AV238" s="195">
        <v>2.190239959097096</v>
      </c>
      <c r="AW238" s="195">
        <v>8.266031436339485</v>
      </c>
      <c r="AX238" s="195">
        <v>100</v>
      </c>
      <c r="AY238" s="195">
        <v>821</v>
      </c>
      <c r="AZ238" s="195">
        <v>0.1218026796589525</v>
      </c>
      <c r="BA238" s="195">
        <v>0.05700822863543702</v>
      </c>
      <c r="BB238" s="195">
        <v>0</v>
      </c>
      <c r="BC238" s="195">
        <v>607</v>
      </c>
      <c r="BD238" s="195">
        <v>1084</v>
      </c>
      <c r="BE238" s="195">
        <v>0.5599630996309963</v>
      </c>
      <c r="BF238" s="195">
        <v>0.14542675877886602</v>
      </c>
      <c r="BG238" s="195">
        <v>0</v>
      </c>
      <c r="BH238" s="195">
        <v>2</v>
      </c>
      <c r="BI238" s="195">
        <v>0</v>
      </c>
      <c r="BJ238" s="195">
        <v>-760.8</v>
      </c>
      <c r="BK238" s="195">
        <v>-12996.999999999998</v>
      </c>
      <c r="BL238" s="195">
        <v>-887.6000000000001</v>
      </c>
      <c r="BM238" s="195">
        <v>-4533.099999999999</v>
      </c>
      <c r="BN238" s="195">
        <v>-126.8</v>
      </c>
      <c r="BO238" s="195">
        <v>76854</v>
      </c>
      <c r="BP238" s="195">
        <v>-43459.29357293366</v>
      </c>
      <c r="BQ238" s="195">
        <v>-270939.9</v>
      </c>
      <c r="BR238" s="195">
        <v>-78985.75758260861</v>
      </c>
      <c r="BS238" s="195">
        <v>281841</v>
      </c>
      <c r="BT238" s="195">
        <v>83216</v>
      </c>
      <c r="BU238" s="195">
        <v>185548.22637782278</v>
      </c>
      <c r="BV238" s="195">
        <v>9122.781979068071</v>
      </c>
      <c r="BW238" s="195">
        <v>27602.543467581676</v>
      </c>
      <c r="BX238" s="195">
        <v>93219.1741502555</v>
      </c>
      <c r="BY238" s="195">
        <v>151745.66252837007</v>
      </c>
      <c r="BZ238" s="195">
        <v>271138.6206094548</v>
      </c>
      <c r="CA238" s="195">
        <v>64696.26016120757</v>
      </c>
      <c r="CB238" s="195">
        <v>285.3</v>
      </c>
      <c r="CC238" s="195">
        <v>14510.314562153615</v>
      </c>
      <c r="CD238" s="195">
        <v>1180794.1262533052</v>
      </c>
      <c r="CE238" s="195">
        <v>757188.4326803715</v>
      </c>
      <c r="CF238" s="195">
        <v>0</v>
      </c>
      <c r="CG238" s="229">
        <v>1714908.9554436374</v>
      </c>
      <c r="CH238" s="195">
        <v>28126</v>
      </c>
      <c r="CI238" s="195">
        <v>-62514.43199999999</v>
      </c>
      <c r="CJ238" s="195">
        <v>8352145.092654931</v>
      </c>
      <c r="CL238" s="195">
        <v>3238</v>
      </c>
    </row>
    <row r="239" spans="1:90" ht="9.75">
      <c r="A239" s="195">
        <v>753</v>
      </c>
      <c r="B239" s="195" t="s">
        <v>242</v>
      </c>
      <c r="C239" s="195">
        <v>19922</v>
      </c>
      <c r="D239" s="195">
        <v>69569145.57</v>
      </c>
      <c r="E239" s="195">
        <v>15129127.325484293</v>
      </c>
      <c r="F239" s="195">
        <v>5389384.782156046</v>
      </c>
      <c r="G239" s="195">
        <v>90087657.67764033</v>
      </c>
      <c r="H239" s="195">
        <v>3599.08</v>
      </c>
      <c r="I239" s="195">
        <v>71700871.76</v>
      </c>
      <c r="J239" s="195">
        <v>18386785.91764033</v>
      </c>
      <c r="K239" s="195">
        <v>237540.72194689952</v>
      </c>
      <c r="L239" s="195">
        <v>1953417.4652275392</v>
      </c>
      <c r="M239" s="195">
        <v>0</v>
      </c>
      <c r="N239" s="195">
        <v>20577744.104814768</v>
      </c>
      <c r="O239" s="195">
        <v>-5370218.688258952</v>
      </c>
      <c r="P239" s="195">
        <v>15207525.416555814</v>
      </c>
      <c r="Q239" s="195">
        <v>1354</v>
      </c>
      <c r="R239" s="195">
        <v>295</v>
      </c>
      <c r="S239" s="195">
        <v>1719</v>
      </c>
      <c r="T239" s="195">
        <v>842</v>
      </c>
      <c r="U239" s="195">
        <v>813</v>
      </c>
      <c r="V239" s="195">
        <v>11535</v>
      </c>
      <c r="W239" s="195">
        <v>1969</v>
      </c>
      <c r="X239" s="195">
        <v>1018</v>
      </c>
      <c r="Y239" s="195">
        <v>377</v>
      </c>
      <c r="Z239" s="195">
        <v>6616</v>
      </c>
      <c r="AA239" s="195">
        <v>0</v>
      </c>
      <c r="AB239" s="195">
        <v>12465</v>
      </c>
      <c r="AC239" s="195">
        <v>841</v>
      </c>
      <c r="AD239" s="195">
        <v>3364</v>
      </c>
      <c r="AE239" s="195">
        <v>0.657772510763633</v>
      </c>
      <c r="AF239" s="195">
        <v>15129127.325484293</v>
      </c>
      <c r="AG239" s="195">
        <v>32361628.354549825</v>
      </c>
      <c r="AH239" s="195">
        <v>6468532.418504832</v>
      </c>
      <c r="AI239" s="195">
        <v>3300082.021930612</v>
      </c>
      <c r="AJ239" s="195">
        <v>692</v>
      </c>
      <c r="AK239" s="195">
        <v>9610</v>
      </c>
      <c r="AL239" s="195">
        <v>0.5423270597648415</v>
      </c>
      <c r="AM239" s="195">
        <v>841</v>
      </c>
      <c r="AN239" s="195">
        <v>0.04221463708463006</v>
      </c>
      <c r="AO239" s="195">
        <v>0.03824638311637609</v>
      </c>
      <c r="AP239" s="195">
        <v>1</v>
      </c>
      <c r="AQ239" s="195">
        <v>6616</v>
      </c>
      <c r="AR239" s="195">
        <v>0</v>
      </c>
      <c r="AS239" s="195">
        <v>3</v>
      </c>
      <c r="AT239" s="195">
        <v>219</v>
      </c>
      <c r="AU239" s="195">
        <v>339.62</v>
      </c>
      <c r="AV239" s="195">
        <v>58.65967846416583</v>
      </c>
      <c r="AW239" s="195">
        <v>0.30863777008398163</v>
      </c>
      <c r="AX239" s="195">
        <v>977</v>
      </c>
      <c r="AY239" s="195">
        <v>7271</v>
      </c>
      <c r="AZ239" s="195">
        <v>0.1343694127355247</v>
      </c>
      <c r="BA239" s="195">
        <v>0.0695749617120092</v>
      </c>
      <c r="BB239" s="195">
        <v>0</v>
      </c>
      <c r="BC239" s="195">
        <v>5532</v>
      </c>
      <c r="BD239" s="195">
        <v>9167</v>
      </c>
      <c r="BE239" s="195">
        <v>0.6034689647649176</v>
      </c>
      <c r="BF239" s="195">
        <v>0.1889326239127873</v>
      </c>
      <c r="BG239" s="195">
        <v>0</v>
      </c>
      <c r="BH239" s="195">
        <v>0</v>
      </c>
      <c r="BI239" s="195">
        <v>0</v>
      </c>
      <c r="BJ239" s="195">
        <v>-4781.28</v>
      </c>
      <c r="BK239" s="195">
        <v>-81680.2</v>
      </c>
      <c r="BL239" s="195">
        <v>-5578.160000000001</v>
      </c>
      <c r="BM239" s="195">
        <v>-28488.46</v>
      </c>
      <c r="BN239" s="195">
        <v>-796.88</v>
      </c>
      <c r="BO239" s="195">
        <v>-139882</v>
      </c>
      <c r="BP239" s="195">
        <v>-587482.5147998254</v>
      </c>
      <c r="BQ239" s="195">
        <v>-1702733.34</v>
      </c>
      <c r="BR239" s="195">
        <v>338261.93236998096</v>
      </c>
      <c r="BS239" s="195">
        <v>1224672</v>
      </c>
      <c r="BT239" s="195">
        <v>413367</v>
      </c>
      <c r="BU239" s="195">
        <v>738996.3770171361</v>
      </c>
      <c r="BV239" s="195">
        <v>4966.691090181297</v>
      </c>
      <c r="BW239" s="195">
        <v>-246469.34371148542</v>
      </c>
      <c r="BX239" s="195">
        <v>217092.7317241785</v>
      </c>
      <c r="BY239" s="195">
        <v>777019.1322790805</v>
      </c>
      <c r="BZ239" s="195">
        <v>1260306.423448747</v>
      </c>
      <c r="CA239" s="195">
        <v>390673.80812010495</v>
      </c>
      <c r="CB239" s="195">
        <v>1792.98</v>
      </c>
      <c r="CC239" s="195">
        <v>-50851.512310558566</v>
      </c>
      <c r="CD239" s="195">
        <v>4929946.220027365</v>
      </c>
      <c r="CE239" s="195">
        <v>1953417.4652275392</v>
      </c>
      <c r="CF239" s="195">
        <v>0</v>
      </c>
      <c r="CG239" s="229">
        <v>-5370218.688258952</v>
      </c>
      <c r="CH239" s="195">
        <v>-2349554</v>
      </c>
      <c r="CI239" s="195">
        <v>-229728.81614400004</v>
      </c>
      <c r="CJ239" s="195">
        <v>12857971.416555814</v>
      </c>
      <c r="CL239" s="195">
        <v>19399</v>
      </c>
    </row>
    <row r="240" spans="1:90" ht="9.75">
      <c r="A240" s="195">
        <v>755</v>
      </c>
      <c r="B240" s="195" t="s">
        <v>243</v>
      </c>
      <c r="C240" s="195">
        <v>6178</v>
      </c>
      <c r="D240" s="195">
        <v>20916027.22</v>
      </c>
      <c r="E240" s="195">
        <v>4791988.875910043</v>
      </c>
      <c r="F240" s="195">
        <v>1818817.0018632466</v>
      </c>
      <c r="G240" s="195">
        <v>27526833.097773287</v>
      </c>
      <c r="H240" s="195">
        <v>3599.08</v>
      </c>
      <c r="I240" s="195">
        <v>22235116.24</v>
      </c>
      <c r="J240" s="195">
        <v>5291716.857773289</v>
      </c>
      <c r="K240" s="195">
        <v>33456.8302856309</v>
      </c>
      <c r="L240" s="195">
        <v>1063335.1133744994</v>
      </c>
      <c r="M240" s="195">
        <v>0</v>
      </c>
      <c r="N240" s="195">
        <v>6388508.80143342</v>
      </c>
      <c r="O240" s="195">
        <v>-593607.7117675636</v>
      </c>
      <c r="P240" s="195">
        <v>5794901.089665856</v>
      </c>
      <c r="Q240" s="195">
        <v>422</v>
      </c>
      <c r="R240" s="195">
        <v>95</v>
      </c>
      <c r="S240" s="195">
        <v>554</v>
      </c>
      <c r="T240" s="195">
        <v>263</v>
      </c>
      <c r="U240" s="195">
        <v>248</v>
      </c>
      <c r="V240" s="195">
        <v>3543</v>
      </c>
      <c r="W240" s="195">
        <v>715</v>
      </c>
      <c r="X240" s="195">
        <v>259</v>
      </c>
      <c r="Y240" s="195">
        <v>79</v>
      </c>
      <c r="Z240" s="195">
        <v>1797</v>
      </c>
      <c r="AA240" s="195">
        <v>0</v>
      </c>
      <c r="AB240" s="195">
        <v>4067</v>
      </c>
      <c r="AC240" s="195">
        <v>314</v>
      </c>
      <c r="AD240" s="195">
        <v>1053</v>
      </c>
      <c r="AE240" s="195">
        <v>0.6718350769241933</v>
      </c>
      <c r="AF240" s="195">
        <v>4791988.875910043</v>
      </c>
      <c r="AG240" s="195">
        <v>5089922.783696052</v>
      </c>
      <c r="AH240" s="195">
        <v>1289578.082850475</v>
      </c>
      <c r="AI240" s="195">
        <v>579744.1389878102</v>
      </c>
      <c r="AJ240" s="195">
        <v>207</v>
      </c>
      <c r="AK240" s="195">
        <v>3197</v>
      </c>
      <c r="AL240" s="195">
        <v>0.48764780844867484</v>
      </c>
      <c r="AM240" s="195">
        <v>314</v>
      </c>
      <c r="AN240" s="195">
        <v>0.050825509873745546</v>
      </c>
      <c r="AO240" s="195">
        <v>0.04685725590549158</v>
      </c>
      <c r="AP240" s="195">
        <v>1</v>
      </c>
      <c r="AQ240" s="195">
        <v>1797</v>
      </c>
      <c r="AR240" s="195">
        <v>0</v>
      </c>
      <c r="AS240" s="195">
        <v>0</v>
      </c>
      <c r="AT240" s="195">
        <v>0</v>
      </c>
      <c r="AU240" s="195">
        <v>241.07</v>
      </c>
      <c r="AV240" s="195">
        <v>25.627411125399263</v>
      </c>
      <c r="AW240" s="195">
        <v>0.706454205086681</v>
      </c>
      <c r="AX240" s="195">
        <v>363</v>
      </c>
      <c r="AY240" s="195">
        <v>2269</v>
      </c>
      <c r="AZ240" s="195">
        <v>0.1599823710885853</v>
      </c>
      <c r="BA240" s="195">
        <v>0.0951879200650698</v>
      </c>
      <c r="BB240" s="195">
        <v>0</v>
      </c>
      <c r="BC240" s="195">
        <v>1444</v>
      </c>
      <c r="BD240" s="195">
        <v>2886</v>
      </c>
      <c r="BE240" s="195">
        <v>0.5003465003465003</v>
      </c>
      <c r="BF240" s="195">
        <v>0.08581015949436999</v>
      </c>
      <c r="BG240" s="195">
        <v>0</v>
      </c>
      <c r="BH240" s="195">
        <v>0</v>
      </c>
      <c r="BI240" s="195">
        <v>0</v>
      </c>
      <c r="BJ240" s="195">
        <v>-1482.72</v>
      </c>
      <c r="BK240" s="195">
        <v>-25329.8</v>
      </c>
      <c r="BL240" s="195">
        <v>-1729.8400000000001</v>
      </c>
      <c r="BM240" s="195">
        <v>-8834.539999999999</v>
      </c>
      <c r="BN240" s="195">
        <v>-247.12</v>
      </c>
      <c r="BO240" s="195">
        <v>25135</v>
      </c>
      <c r="BP240" s="195">
        <v>-152625.83045383863</v>
      </c>
      <c r="BQ240" s="195">
        <v>-528033.66</v>
      </c>
      <c r="BR240" s="195">
        <v>113029.24575293995</v>
      </c>
      <c r="BS240" s="195">
        <v>469181</v>
      </c>
      <c r="BT240" s="195">
        <v>150862</v>
      </c>
      <c r="BU240" s="195">
        <v>268572.64857911115</v>
      </c>
      <c r="BV240" s="195">
        <v>-1211.545421818339</v>
      </c>
      <c r="BW240" s="195">
        <v>-61896.04433055531</v>
      </c>
      <c r="BX240" s="195">
        <v>43681.11176883208</v>
      </c>
      <c r="BY240" s="195">
        <v>308848.1520468308</v>
      </c>
      <c r="BZ240" s="195">
        <v>486273.20829363336</v>
      </c>
      <c r="CA240" s="195">
        <v>135083.05323816193</v>
      </c>
      <c r="CB240" s="195">
        <v>556.02</v>
      </c>
      <c r="CC240" s="195">
        <v>18712.85390120282</v>
      </c>
      <c r="CD240" s="195">
        <v>1956826.703828338</v>
      </c>
      <c r="CE240" s="195">
        <v>1063335.1133744994</v>
      </c>
      <c r="CF240" s="195">
        <v>0</v>
      </c>
      <c r="CG240" s="229">
        <v>-593607.7117675636</v>
      </c>
      <c r="CH240" s="195">
        <v>-1261996</v>
      </c>
      <c r="CI240" s="195">
        <v>-891634.2269280001</v>
      </c>
      <c r="CJ240" s="195">
        <v>4532905.089665856</v>
      </c>
      <c r="CL240" s="195">
        <v>6182</v>
      </c>
    </row>
    <row r="241" spans="1:90" ht="9.75">
      <c r="A241" s="195">
        <v>758</v>
      </c>
      <c r="B241" s="195" t="s">
        <v>244</v>
      </c>
      <c r="C241" s="195">
        <v>8653</v>
      </c>
      <c r="D241" s="195">
        <v>28591180.33</v>
      </c>
      <c r="E241" s="195">
        <v>12183793.633312339</v>
      </c>
      <c r="F241" s="195">
        <v>7875978.845809721</v>
      </c>
      <c r="G241" s="195">
        <v>48650952.809122056</v>
      </c>
      <c r="H241" s="195">
        <v>3599.08</v>
      </c>
      <c r="I241" s="195">
        <v>31142839.24</v>
      </c>
      <c r="J241" s="195">
        <v>17508113.569122057</v>
      </c>
      <c r="K241" s="195">
        <v>4386675.0702299215</v>
      </c>
      <c r="L241" s="195">
        <v>1918251.3955042139</v>
      </c>
      <c r="M241" s="195">
        <v>0</v>
      </c>
      <c r="N241" s="195">
        <v>23813040.034856193</v>
      </c>
      <c r="O241" s="195">
        <v>2717664.467875999</v>
      </c>
      <c r="P241" s="195">
        <v>26530704.50273219</v>
      </c>
      <c r="Q241" s="195">
        <v>489</v>
      </c>
      <c r="R241" s="195">
        <v>90</v>
      </c>
      <c r="S241" s="195">
        <v>449</v>
      </c>
      <c r="T241" s="195">
        <v>231</v>
      </c>
      <c r="U241" s="195">
        <v>290</v>
      </c>
      <c r="V241" s="195">
        <v>4912</v>
      </c>
      <c r="W241" s="195">
        <v>1194</v>
      </c>
      <c r="X241" s="195">
        <v>768</v>
      </c>
      <c r="Y241" s="195">
        <v>230</v>
      </c>
      <c r="Z241" s="195">
        <v>12</v>
      </c>
      <c r="AA241" s="195">
        <v>135</v>
      </c>
      <c r="AB241" s="195">
        <v>8394</v>
      </c>
      <c r="AC241" s="195">
        <v>112</v>
      </c>
      <c r="AD241" s="195">
        <v>2192</v>
      </c>
      <c r="AE241" s="195">
        <v>1.2195808834413724</v>
      </c>
      <c r="AF241" s="195">
        <v>12183793.633312339</v>
      </c>
      <c r="AG241" s="195">
        <v>18225046.452773653</v>
      </c>
      <c r="AH241" s="195">
        <v>4150703.2719049132</v>
      </c>
      <c r="AI241" s="195">
        <v>1935453.5101593046</v>
      </c>
      <c r="AJ241" s="195">
        <v>566</v>
      </c>
      <c r="AK241" s="195">
        <v>4096</v>
      </c>
      <c r="AL241" s="195">
        <v>1.0407227561276868</v>
      </c>
      <c r="AM241" s="195">
        <v>112</v>
      </c>
      <c r="AN241" s="195">
        <v>0.012943487807696753</v>
      </c>
      <c r="AO241" s="195">
        <v>0.008975233839442785</v>
      </c>
      <c r="AP241" s="195">
        <v>0</v>
      </c>
      <c r="AQ241" s="195">
        <v>12</v>
      </c>
      <c r="AR241" s="195">
        <v>135</v>
      </c>
      <c r="AS241" s="195">
        <v>0</v>
      </c>
      <c r="AT241" s="195">
        <v>0</v>
      </c>
      <c r="AU241" s="195">
        <v>11691.71</v>
      </c>
      <c r="AV241" s="195">
        <v>0.7400970431185858</v>
      </c>
      <c r="AW241" s="195">
        <v>24.462457353883256</v>
      </c>
      <c r="AX241" s="195">
        <v>271</v>
      </c>
      <c r="AY241" s="195">
        <v>2473</v>
      </c>
      <c r="AZ241" s="195">
        <v>0.10958350181965225</v>
      </c>
      <c r="BA241" s="195">
        <v>0.044789050796136765</v>
      </c>
      <c r="BB241" s="195">
        <v>1.374116</v>
      </c>
      <c r="BC241" s="195">
        <v>3478</v>
      </c>
      <c r="BD241" s="195">
        <v>3467</v>
      </c>
      <c r="BE241" s="195">
        <v>1.0031727718488608</v>
      </c>
      <c r="BF241" s="195">
        <v>0.5886364309967305</v>
      </c>
      <c r="BG241" s="195">
        <v>1</v>
      </c>
      <c r="BH241" s="195">
        <v>135</v>
      </c>
      <c r="BI241" s="195">
        <v>0</v>
      </c>
      <c r="BJ241" s="195">
        <v>-2076.72</v>
      </c>
      <c r="BK241" s="195">
        <v>-35477.299999999996</v>
      </c>
      <c r="BL241" s="195">
        <v>-2422.84</v>
      </c>
      <c r="BM241" s="195">
        <v>-12373.789999999999</v>
      </c>
      <c r="BN241" s="195">
        <v>-346.12</v>
      </c>
      <c r="BO241" s="195">
        <v>420189</v>
      </c>
      <c r="BP241" s="195">
        <v>-428431.09913465113</v>
      </c>
      <c r="BQ241" s="195">
        <v>-739571.91</v>
      </c>
      <c r="BR241" s="195">
        <v>-287297.2251544371</v>
      </c>
      <c r="BS241" s="195">
        <v>693231</v>
      </c>
      <c r="BT241" s="195">
        <v>237883</v>
      </c>
      <c r="BU241" s="195">
        <v>592945.920689107</v>
      </c>
      <c r="BV241" s="195">
        <v>31524.228177903762</v>
      </c>
      <c r="BW241" s="195">
        <v>91412.20974928621</v>
      </c>
      <c r="BX241" s="195">
        <v>255352.7917019284</v>
      </c>
      <c r="BY241" s="195">
        <v>455936.6736646317</v>
      </c>
      <c r="BZ241" s="195">
        <v>690645.5411653761</v>
      </c>
      <c r="CA241" s="195">
        <v>222010.79883570335</v>
      </c>
      <c r="CB241" s="195">
        <v>778.77</v>
      </c>
      <c r="CC241" s="195">
        <v>-20262.454190634002</v>
      </c>
      <c r="CD241" s="195">
        <v>3384350.254638865</v>
      </c>
      <c r="CE241" s="195">
        <v>1918251.3955042139</v>
      </c>
      <c r="CF241" s="195">
        <v>0</v>
      </c>
      <c r="CG241" s="229">
        <v>2717664.467875999</v>
      </c>
      <c r="CH241" s="195">
        <v>-774621</v>
      </c>
      <c r="CI241" s="195">
        <v>-15693.727200000001</v>
      </c>
      <c r="CJ241" s="195">
        <v>25756083.50273219</v>
      </c>
      <c r="CL241" s="195">
        <v>8782</v>
      </c>
    </row>
    <row r="242" spans="1:90" ht="9.75">
      <c r="A242" s="195">
        <v>759</v>
      </c>
      <c r="B242" s="195" t="s">
        <v>245</v>
      </c>
      <c r="C242" s="195">
        <v>2186</v>
      </c>
      <c r="D242" s="195">
        <v>8453034.31</v>
      </c>
      <c r="E242" s="195">
        <v>3757639.5433729715</v>
      </c>
      <c r="F242" s="195">
        <v>679734.828787296</v>
      </c>
      <c r="G242" s="195">
        <v>12890408.682160268</v>
      </c>
      <c r="H242" s="195">
        <v>3599.08</v>
      </c>
      <c r="I242" s="195">
        <v>7867588.88</v>
      </c>
      <c r="J242" s="195">
        <v>5022819.802160268</v>
      </c>
      <c r="K242" s="195">
        <v>312392.8820383985</v>
      </c>
      <c r="L242" s="195">
        <v>769594.1366755379</v>
      </c>
      <c r="M242" s="195">
        <v>0</v>
      </c>
      <c r="N242" s="195">
        <v>6104806.820874204</v>
      </c>
      <c r="O242" s="195">
        <v>2536301.1528349435</v>
      </c>
      <c r="P242" s="195">
        <v>8641107.973709147</v>
      </c>
      <c r="Q242" s="195">
        <v>154</v>
      </c>
      <c r="R242" s="195">
        <v>20</v>
      </c>
      <c r="S242" s="195">
        <v>132</v>
      </c>
      <c r="T242" s="195">
        <v>79</v>
      </c>
      <c r="U242" s="195">
        <v>76</v>
      </c>
      <c r="V242" s="195">
        <v>1108</v>
      </c>
      <c r="W242" s="195">
        <v>316</v>
      </c>
      <c r="X242" s="195">
        <v>212</v>
      </c>
      <c r="Y242" s="195">
        <v>89</v>
      </c>
      <c r="Z242" s="195">
        <v>5</v>
      </c>
      <c r="AA242" s="195">
        <v>0</v>
      </c>
      <c r="AB242" s="195">
        <v>2168</v>
      </c>
      <c r="AC242" s="195">
        <v>13</v>
      </c>
      <c r="AD242" s="195">
        <v>617</v>
      </c>
      <c r="AE242" s="195">
        <v>1.4888801418742394</v>
      </c>
      <c r="AF242" s="195">
        <v>3757639.5433729715</v>
      </c>
      <c r="AG242" s="195">
        <v>6104894.144208743</v>
      </c>
      <c r="AH242" s="195">
        <v>1196443.7748156234</v>
      </c>
      <c r="AI242" s="195">
        <v>633258.982586685</v>
      </c>
      <c r="AJ242" s="195">
        <v>124</v>
      </c>
      <c r="AK242" s="195">
        <v>911</v>
      </c>
      <c r="AL242" s="195">
        <v>1.02513692235899</v>
      </c>
      <c r="AM242" s="195">
        <v>13</v>
      </c>
      <c r="AN242" s="195">
        <v>0.005946935041171089</v>
      </c>
      <c r="AO242" s="195">
        <v>0.0019786810729171206</v>
      </c>
      <c r="AP242" s="195">
        <v>0</v>
      </c>
      <c r="AQ242" s="195">
        <v>5</v>
      </c>
      <c r="AR242" s="195">
        <v>0</v>
      </c>
      <c r="AS242" s="195">
        <v>0</v>
      </c>
      <c r="AT242" s="195">
        <v>0</v>
      </c>
      <c r="AU242" s="195">
        <v>551.95</v>
      </c>
      <c r="AV242" s="195">
        <v>3.9605036688105804</v>
      </c>
      <c r="AW242" s="195">
        <v>4.57128533868034</v>
      </c>
      <c r="AX242" s="195">
        <v>86</v>
      </c>
      <c r="AY242" s="195">
        <v>549</v>
      </c>
      <c r="AZ242" s="195">
        <v>0.15664845173041894</v>
      </c>
      <c r="BA242" s="195">
        <v>0.09185400070690346</v>
      </c>
      <c r="BB242" s="195">
        <v>0.520632</v>
      </c>
      <c r="BC242" s="195">
        <v>713</v>
      </c>
      <c r="BD242" s="195">
        <v>740</v>
      </c>
      <c r="BE242" s="195">
        <v>0.9635135135135136</v>
      </c>
      <c r="BF242" s="195">
        <v>0.5489771726613832</v>
      </c>
      <c r="BG242" s="195">
        <v>0</v>
      </c>
      <c r="BH242" s="195">
        <v>0</v>
      </c>
      <c r="BI242" s="195">
        <v>0</v>
      </c>
      <c r="BJ242" s="195">
        <v>-524.64</v>
      </c>
      <c r="BK242" s="195">
        <v>-8962.599999999999</v>
      </c>
      <c r="BL242" s="195">
        <v>-612.08</v>
      </c>
      <c r="BM242" s="195">
        <v>-3125.98</v>
      </c>
      <c r="BN242" s="195">
        <v>-87.44</v>
      </c>
      <c r="BO242" s="195">
        <v>12453</v>
      </c>
      <c r="BP242" s="195">
        <v>-36503.14815793211</v>
      </c>
      <c r="BQ242" s="195">
        <v>-186837.41999999998</v>
      </c>
      <c r="BR242" s="195">
        <v>-12221.49818348512</v>
      </c>
      <c r="BS242" s="195">
        <v>262591</v>
      </c>
      <c r="BT242" s="195">
        <v>74315</v>
      </c>
      <c r="BU242" s="195">
        <v>200718.70552327146</v>
      </c>
      <c r="BV242" s="195">
        <v>11886.434532257832</v>
      </c>
      <c r="BW242" s="195">
        <v>31400.727928979493</v>
      </c>
      <c r="BX242" s="195">
        <v>102409.69369838842</v>
      </c>
      <c r="BY242" s="195">
        <v>132599.5516883108</v>
      </c>
      <c r="BZ242" s="195">
        <v>196220.17433588332</v>
      </c>
      <c r="CA242" s="195">
        <v>57387.52955641732</v>
      </c>
      <c r="CB242" s="195">
        <v>196.73999999999998</v>
      </c>
      <c r="CC242" s="195">
        <v>-1714.6542465534949</v>
      </c>
      <c r="CD242" s="195">
        <v>1068242.40483347</v>
      </c>
      <c r="CE242" s="195">
        <v>769594.1366755379</v>
      </c>
      <c r="CF242" s="195">
        <v>0</v>
      </c>
      <c r="CG242" s="229">
        <v>2536301.1528349435</v>
      </c>
      <c r="CH242" s="195">
        <v>-521050</v>
      </c>
      <c r="CI242" s="195">
        <v>358155.60000000003</v>
      </c>
      <c r="CJ242" s="195">
        <v>8120057.973709147</v>
      </c>
      <c r="CL242" s="195">
        <v>2224</v>
      </c>
    </row>
    <row r="243" spans="1:90" ht="9.75">
      <c r="A243" s="195">
        <v>761</v>
      </c>
      <c r="B243" s="195" t="s">
        <v>246</v>
      </c>
      <c r="C243" s="195">
        <v>9027</v>
      </c>
      <c r="D243" s="195">
        <v>34708198.76</v>
      </c>
      <c r="E243" s="195">
        <v>11452499.300557904</v>
      </c>
      <c r="F243" s="195">
        <v>2076812.5010672358</v>
      </c>
      <c r="G243" s="195">
        <v>48237510.56162514</v>
      </c>
      <c r="H243" s="195">
        <v>3599.08</v>
      </c>
      <c r="I243" s="195">
        <v>32488895.16</v>
      </c>
      <c r="J243" s="195">
        <v>15748615.401625138</v>
      </c>
      <c r="K243" s="195">
        <v>237246.4026381339</v>
      </c>
      <c r="L243" s="195">
        <v>2950136.2880790085</v>
      </c>
      <c r="M243" s="195">
        <v>0</v>
      </c>
      <c r="N243" s="195">
        <v>18935998.09234228</v>
      </c>
      <c r="O243" s="195">
        <v>6587352.793513843</v>
      </c>
      <c r="P243" s="195">
        <v>25523350.88585612</v>
      </c>
      <c r="Q243" s="195">
        <v>468</v>
      </c>
      <c r="R243" s="195">
        <v>76</v>
      </c>
      <c r="S243" s="195">
        <v>545</v>
      </c>
      <c r="T243" s="195">
        <v>317</v>
      </c>
      <c r="U243" s="195">
        <v>297</v>
      </c>
      <c r="V243" s="195">
        <v>4624</v>
      </c>
      <c r="W243" s="195">
        <v>1369</v>
      </c>
      <c r="X243" s="195">
        <v>907</v>
      </c>
      <c r="Y243" s="195">
        <v>424</v>
      </c>
      <c r="Z243" s="195">
        <v>46</v>
      </c>
      <c r="AA243" s="195">
        <v>0</v>
      </c>
      <c r="AB243" s="195">
        <v>8714</v>
      </c>
      <c r="AC243" s="195">
        <v>267</v>
      </c>
      <c r="AD243" s="195">
        <v>2700</v>
      </c>
      <c r="AE243" s="195">
        <v>1.098883390437603</v>
      </c>
      <c r="AF243" s="195">
        <v>11452499.300557904</v>
      </c>
      <c r="AG243" s="195">
        <v>14540455.922313515</v>
      </c>
      <c r="AH243" s="195">
        <v>4194628.853166084</v>
      </c>
      <c r="AI243" s="195">
        <v>1435981.6365698068</v>
      </c>
      <c r="AJ243" s="195">
        <v>460</v>
      </c>
      <c r="AK243" s="195">
        <v>3986</v>
      </c>
      <c r="AL243" s="195">
        <v>0.8691587465074503</v>
      </c>
      <c r="AM243" s="195">
        <v>267</v>
      </c>
      <c r="AN243" s="195">
        <v>0.02957793286806248</v>
      </c>
      <c r="AO243" s="195">
        <v>0.025609678899808513</v>
      </c>
      <c r="AP243" s="195">
        <v>0</v>
      </c>
      <c r="AQ243" s="195">
        <v>46</v>
      </c>
      <c r="AR243" s="195">
        <v>0</v>
      </c>
      <c r="AS243" s="195">
        <v>0</v>
      </c>
      <c r="AT243" s="195">
        <v>0</v>
      </c>
      <c r="AU243" s="195">
        <v>667.77</v>
      </c>
      <c r="AV243" s="195">
        <v>13.518127498989173</v>
      </c>
      <c r="AW243" s="195">
        <v>1.3392825564322637</v>
      </c>
      <c r="AX243" s="195">
        <v>477</v>
      </c>
      <c r="AY243" s="195">
        <v>2502</v>
      </c>
      <c r="AZ243" s="195">
        <v>0.1906474820143885</v>
      </c>
      <c r="BA243" s="195">
        <v>0.12585303099087303</v>
      </c>
      <c r="BB243" s="195">
        <v>0</v>
      </c>
      <c r="BC243" s="195">
        <v>2768</v>
      </c>
      <c r="BD243" s="195">
        <v>3331</v>
      </c>
      <c r="BE243" s="195">
        <v>0.8309816871810267</v>
      </c>
      <c r="BF243" s="195">
        <v>0.4164453463288964</v>
      </c>
      <c r="BG243" s="195">
        <v>0</v>
      </c>
      <c r="BH243" s="195">
        <v>0</v>
      </c>
      <c r="BI243" s="195">
        <v>0</v>
      </c>
      <c r="BJ243" s="195">
        <v>-2166.48</v>
      </c>
      <c r="BK243" s="195">
        <v>-37010.7</v>
      </c>
      <c r="BL243" s="195">
        <v>-2527.5600000000004</v>
      </c>
      <c r="BM243" s="195">
        <v>-12908.609999999999</v>
      </c>
      <c r="BN243" s="195">
        <v>-361.08</v>
      </c>
      <c r="BO243" s="195">
        <v>-61765</v>
      </c>
      <c r="BP243" s="195">
        <v>-138824.5642391448</v>
      </c>
      <c r="BQ243" s="195">
        <v>-771537.69</v>
      </c>
      <c r="BR243" s="195">
        <v>273763.0343242958</v>
      </c>
      <c r="BS243" s="195">
        <v>887508</v>
      </c>
      <c r="BT243" s="195">
        <v>278652</v>
      </c>
      <c r="BU243" s="195">
        <v>659966.2377995836</v>
      </c>
      <c r="BV243" s="195">
        <v>34333.41140619083</v>
      </c>
      <c r="BW243" s="195">
        <v>121275.90096974367</v>
      </c>
      <c r="BX243" s="195">
        <v>306245.2735996983</v>
      </c>
      <c r="BY243" s="195">
        <v>520045.1105944065</v>
      </c>
      <c r="BZ243" s="195">
        <v>867204.306433908</v>
      </c>
      <c r="CA243" s="195">
        <v>244868.48851961794</v>
      </c>
      <c r="CB243" s="195">
        <v>812.43</v>
      </c>
      <c r="CC243" s="195">
        <v>38569.49867070903</v>
      </c>
      <c r="CD243" s="195">
        <v>4171478.692318153</v>
      </c>
      <c r="CE243" s="195">
        <v>2950136.2880790085</v>
      </c>
      <c r="CF243" s="195">
        <v>0</v>
      </c>
      <c r="CG243" s="229">
        <v>6587352.793513843</v>
      </c>
      <c r="CH243" s="195">
        <v>-250644</v>
      </c>
      <c r="CI243" s="195">
        <v>113945.57616000003</v>
      </c>
      <c r="CJ243" s="195">
        <v>25272706.88585612</v>
      </c>
      <c r="CL243" s="195">
        <v>9093</v>
      </c>
    </row>
    <row r="244" spans="1:90" ht="9.75">
      <c r="A244" s="195">
        <v>762</v>
      </c>
      <c r="B244" s="195" t="s">
        <v>247</v>
      </c>
      <c r="C244" s="195">
        <v>4199</v>
      </c>
      <c r="D244" s="195">
        <v>15272163.59</v>
      </c>
      <c r="E244" s="195">
        <v>8815372.35666437</v>
      </c>
      <c r="F244" s="195">
        <v>1707563.5369943266</v>
      </c>
      <c r="G244" s="195">
        <v>25795099.483658697</v>
      </c>
      <c r="H244" s="195">
        <v>3599.08</v>
      </c>
      <c r="I244" s="195">
        <v>15112536.92</v>
      </c>
      <c r="J244" s="195">
        <v>10682562.563658698</v>
      </c>
      <c r="K244" s="195">
        <v>274407.0840303899</v>
      </c>
      <c r="L244" s="195">
        <v>1538387.5554832537</v>
      </c>
      <c r="M244" s="195">
        <v>0</v>
      </c>
      <c r="N244" s="195">
        <v>12495357.203172341</v>
      </c>
      <c r="O244" s="195">
        <v>3390094.8734321943</v>
      </c>
      <c r="P244" s="195">
        <v>15885452.076604536</v>
      </c>
      <c r="Q244" s="195">
        <v>188</v>
      </c>
      <c r="R244" s="195">
        <v>39</v>
      </c>
      <c r="S244" s="195">
        <v>242</v>
      </c>
      <c r="T244" s="195">
        <v>133</v>
      </c>
      <c r="U244" s="195">
        <v>117</v>
      </c>
      <c r="V244" s="195">
        <v>2224</v>
      </c>
      <c r="W244" s="195">
        <v>673</v>
      </c>
      <c r="X244" s="195">
        <v>404</v>
      </c>
      <c r="Y244" s="195">
        <v>179</v>
      </c>
      <c r="Z244" s="195">
        <v>2</v>
      </c>
      <c r="AA244" s="195">
        <v>0</v>
      </c>
      <c r="AB244" s="195">
        <v>4147</v>
      </c>
      <c r="AC244" s="195">
        <v>50</v>
      </c>
      <c r="AD244" s="195">
        <v>1256</v>
      </c>
      <c r="AE244" s="195">
        <v>1.8184005931709184</v>
      </c>
      <c r="AF244" s="195">
        <v>8815372.35666437</v>
      </c>
      <c r="AG244" s="195">
        <v>4391997.815614347</v>
      </c>
      <c r="AH244" s="195">
        <v>1117762.6434328584</v>
      </c>
      <c r="AI244" s="195">
        <v>437037.88939081086</v>
      </c>
      <c r="AJ244" s="195">
        <v>281</v>
      </c>
      <c r="AK244" s="195">
        <v>1820</v>
      </c>
      <c r="AL244" s="195">
        <v>1.1628226953722096</v>
      </c>
      <c r="AM244" s="195">
        <v>50</v>
      </c>
      <c r="AN244" s="195">
        <v>0.011907597046915932</v>
      </c>
      <c r="AO244" s="195">
        <v>0.007939343078661964</v>
      </c>
      <c r="AP244" s="195">
        <v>0</v>
      </c>
      <c r="AQ244" s="195">
        <v>2</v>
      </c>
      <c r="AR244" s="195">
        <v>0</v>
      </c>
      <c r="AS244" s="195">
        <v>0</v>
      </c>
      <c r="AT244" s="195">
        <v>0</v>
      </c>
      <c r="AU244" s="195">
        <v>1465.84</v>
      </c>
      <c r="AV244" s="195">
        <v>2.8645691207771655</v>
      </c>
      <c r="AW244" s="195">
        <v>6.320179961344999</v>
      </c>
      <c r="AX244" s="195">
        <v>179</v>
      </c>
      <c r="AY244" s="195">
        <v>1083</v>
      </c>
      <c r="AZ244" s="195">
        <v>0.16528162511542013</v>
      </c>
      <c r="BA244" s="195">
        <v>0.10048717409190465</v>
      </c>
      <c r="BB244" s="195">
        <v>0.18685</v>
      </c>
      <c r="BC244" s="195">
        <v>1184</v>
      </c>
      <c r="BD244" s="195">
        <v>1419</v>
      </c>
      <c r="BE244" s="195">
        <v>0.8343904157857647</v>
      </c>
      <c r="BF244" s="195">
        <v>0.41985407493363436</v>
      </c>
      <c r="BG244" s="195">
        <v>0</v>
      </c>
      <c r="BH244" s="195">
        <v>0</v>
      </c>
      <c r="BI244" s="195">
        <v>0</v>
      </c>
      <c r="BJ244" s="195">
        <v>-1007.76</v>
      </c>
      <c r="BK244" s="195">
        <v>-17215.899999999998</v>
      </c>
      <c r="BL244" s="195">
        <v>-1175.72</v>
      </c>
      <c r="BM244" s="195">
        <v>-6004.57</v>
      </c>
      <c r="BN244" s="195">
        <v>-167.96</v>
      </c>
      <c r="BO244" s="195">
        <v>204685</v>
      </c>
      <c r="BP244" s="195">
        <v>-107314.65962415481</v>
      </c>
      <c r="BQ244" s="195">
        <v>-358888.52999999997</v>
      </c>
      <c r="BR244" s="195">
        <v>17535.917514123023</v>
      </c>
      <c r="BS244" s="195">
        <v>462495</v>
      </c>
      <c r="BT244" s="195">
        <v>137719</v>
      </c>
      <c r="BU244" s="195">
        <v>362954.3737061537</v>
      </c>
      <c r="BV244" s="195">
        <v>19428.27120983442</v>
      </c>
      <c r="BW244" s="195">
        <v>53100.47284489389</v>
      </c>
      <c r="BX244" s="195">
        <v>169435.35904417702</v>
      </c>
      <c r="BY244" s="195">
        <v>237698.85287035187</v>
      </c>
      <c r="BZ244" s="195">
        <v>367781.046506204</v>
      </c>
      <c r="CA244" s="195">
        <v>113100.70898919602</v>
      </c>
      <c r="CB244" s="195">
        <v>377.90999999999997</v>
      </c>
      <c r="CC244" s="195">
        <v>2934.382422474824</v>
      </c>
      <c r="CD244" s="195">
        <v>2149246.2951074084</v>
      </c>
      <c r="CE244" s="195">
        <v>1538387.5554832537</v>
      </c>
      <c r="CF244" s="195">
        <v>0</v>
      </c>
      <c r="CG244" s="229">
        <v>3390094.8734321943</v>
      </c>
      <c r="CH244" s="195">
        <v>-241440</v>
      </c>
      <c r="CI244" s="195">
        <v>59727.330239999996</v>
      </c>
      <c r="CJ244" s="195">
        <v>15644012.076604536</v>
      </c>
      <c r="CL244" s="195">
        <v>4278</v>
      </c>
    </row>
    <row r="245" spans="1:90" ht="9.75">
      <c r="A245" s="195">
        <v>765</v>
      </c>
      <c r="B245" s="195" t="s">
        <v>248</v>
      </c>
      <c r="C245" s="195">
        <v>10471</v>
      </c>
      <c r="D245" s="195">
        <v>37350896.98</v>
      </c>
      <c r="E245" s="195">
        <v>13947549.822139302</v>
      </c>
      <c r="F245" s="195">
        <v>3351172.580006456</v>
      </c>
      <c r="G245" s="195">
        <v>54649619.382145755</v>
      </c>
      <c r="H245" s="195">
        <v>3599.08</v>
      </c>
      <c r="I245" s="195">
        <v>37685966.68</v>
      </c>
      <c r="J245" s="195">
        <v>16963652.702145755</v>
      </c>
      <c r="K245" s="195">
        <v>1254292.0814277825</v>
      </c>
      <c r="L245" s="195">
        <v>2621107.8163097575</v>
      </c>
      <c r="M245" s="195">
        <v>0</v>
      </c>
      <c r="N245" s="195">
        <v>20839052.599883296</v>
      </c>
      <c r="O245" s="195">
        <v>5036227.705957652</v>
      </c>
      <c r="P245" s="195">
        <v>25875280.305840947</v>
      </c>
      <c r="Q245" s="195">
        <v>624</v>
      </c>
      <c r="R245" s="195">
        <v>120</v>
      </c>
      <c r="S245" s="195">
        <v>683</v>
      </c>
      <c r="T245" s="195">
        <v>347</v>
      </c>
      <c r="U245" s="195">
        <v>359</v>
      </c>
      <c r="V245" s="195">
        <v>5789</v>
      </c>
      <c r="W245" s="195">
        <v>1388</v>
      </c>
      <c r="X245" s="195">
        <v>809</v>
      </c>
      <c r="Y245" s="195">
        <v>352</v>
      </c>
      <c r="Z245" s="195">
        <v>13</v>
      </c>
      <c r="AA245" s="195">
        <v>0</v>
      </c>
      <c r="AB245" s="195">
        <v>10204</v>
      </c>
      <c r="AC245" s="195">
        <v>254</v>
      </c>
      <c r="AD245" s="195">
        <v>2549</v>
      </c>
      <c r="AE245" s="195">
        <v>1.1537309401621951</v>
      </c>
      <c r="AF245" s="195">
        <v>13947549.822139302</v>
      </c>
      <c r="AG245" s="195">
        <v>13575770.577774143</v>
      </c>
      <c r="AH245" s="195">
        <v>3581859.447222033</v>
      </c>
      <c r="AI245" s="195">
        <v>1328951.9493720573</v>
      </c>
      <c r="AJ245" s="195">
        <v>602</v>
      </c>
      <c r="AK245" s="195">
        <v>4834</v>
      </c>
      <c r="AL245" s="195">
        <v>0.9379256496889674</v>
      </c>
      <c r="AM245" s="195">
        <v>254</v>
      </c>
      <c r="AN245" s="195">
        <v>0.024257473020723903</v>
      </c>
      <c r="AO245" s="195">
        <v>0.020289219052469935</v>
      </c>
      <c r="AP245" s="195">
        <v>0</v>
      </c>
      <c r="AQ245" s="195">
        <v>13</v>
      </c>
      <c r="AR245" s="195">
        <v>0</v>
      </c>
      <c r="AS245" s="195">
        <v>0</v>
      </c>
      <c r="AT245" s="195">
        <v>0</v>
      </c>
      <c r="AU245" s="195">
        <v>2649.15</v>
      </c>
      <c r="AV245" s="195">
        <v>3.952588566143857</v>
      </c>
      <c r="AW245" s="195">
        <v>4.5804393885312304</v>
      </c>
      <c r="AX245" s="195">
        <v>341</v>
      </c>
      <c r="AY245" s="195">
        <v>3135</v>
      </c>
      <c r="AZ245" s="195">
        <v>0.10877192982456141</v>
      </c>
      <c r="BA245" s="195">
        <v>0.043977478801045924</v>
      </c>
      <c r="BB245" s="195">
        <v>0.41915</v>
      </c>
      <c r="BC245" s="195">
        <v>3811</v>
      </c>
      <c r="BD245" s="195">
        <v>4091</v>
      </c>
      <c r="BE245" s="195">
        <v>0.9315570765094109</v>
      </c>
      <c r="BF245" s="195">
        <v>0.5170207356572806</v>
      </c>
      <c r="BG245" s="195">
        <v>0</v>
      </c>
      <c r="BH245" s="195">
        <v>0</v>
      </c>
      <c r="BI245" s="195">
        <v>0</v>
      </c>
      <c r="BJ245" s="195">
        <v>-2513.04</v>
      </c>
      <c r="BK245" s="195">
        <v>-42931.1</v>
      </c>
      <c r="BL245" s="195">
        <v>-2931.88</v>
      </c>
      <c r="BM245" s="195">
        <v>-14973.529999999999</v>
      </c>
      <c r="BN245" s="195">
        <v>-418.84000000000003</v>
      </c>
      <c r="BO245" s="195">
        <v>96374</v>
      </c>
      <c r="BP245" s="195">
        <v>-400259.18200880376</v>
      </c>
      <c r="BQ245" s="195">
        <v>-894956.37</v>
      </c>
      <c r="BR245" s="195">
        <v>231609.68106403947</v>
      </c>
      <c r="BS245" s="195">
        <v>912888</v>
      </c>
      <c r="BT245" s="195">
        <v>295616</v>
      </c>
      <c r="BU245" s="195">
        <v>660849.7534606402</v>
      </c>
      <c r="BV245" s="195">
        <v>27703.440061382953</v>
      </c>
      <c r="BW245" s="195">
        <v>87037.29789209824</v>
      </c>
      <c r="BX245" s="195">
        <v>309699.4777221213</v>
      </c>
      <c r="BY245" s="195">
        <v>562001.1400410109</v>
      </c>
      <c r="BZ245" s="195">
        <v>866031.8469819147</v>
      </c>
      <c r="CA245" s="195">
        <v>266946.10668236495</v>
      </c>
      <c r="CB245" s="195">
        <v>942.39</v>
      </c>
      <c r="CC245" s="195">
        <v>-40649.81558701109</v>
      </c>
      <c r="CD245" s="195">
        <v>4277049.318318562</v>
      </c>
      <c r="CE245" s="195">
        <v>2621107.8163097575</v>
      </c>
      <c r="CF245" s="195">
        <v>0</v>
      </c>
      <c r="CG245" s="229">
        <v>5036227.705957652</v>
      </c>
      <c r="CH245" s="195">
        <v>1643858</v>
      </c>
      <c r="CI245" s="195">
        <v>-17972.899200000014</v>
      </c>
      <c r="CJ245" s="195">
        <v>27519138.305840947</v>
      </c>
      <c r="CL245" s="195">
        <v>10523</v>
      </c>
    </row>
    <row r="246" spans="1:90" ht="9.75">
      <c r="A246" s="195">
        <v>768</v>
      </c>
      <c r="B246" s="195" t="s">
        <v>249</v>
      </c>
      <c r="C246" s="195">
        <v>2661</v>
      </c>
      <c r="D246" s="195">
        <v>9997459.43</v>
      </c>
      <c r="E246" s="195">
        <v>4886233.294526276</v>
      </c>
      <c r="F246" s="195">
        <v>1923972.3022888904</v>
      </c>
      <c r="G246" s="195">
        <v>16807665.026815165</v>
      </c>
      <c r="H246" s="195">
        <v>3599.08</v>
      </c>
      <c r="I246" s="195">
        <v>9577151.879999999</v>
      </c>
      <c r="J246" s="195">
        <v>7230513.146815166</v>
      </c>
      <c r="K246" s="195">
        <v>304747.1090714582</v>
      </c>
      <c r="L246" s="195">
        <v>1196344.3594170026</v>
      </c>
      <c r="M246" s="195">
        <v>0</v>
      </c>
      <c r="N246" s="195">
        <v>8731604.615303626</v>
      </c>
      <c r="O246" s="195">
        <v>2211834.5565879075</v>
      </c>
      <c r="P246" s="195">
        <v>10943439.171891533</v>
      </c>
      <c r="Q246" s="195">
        <v>86</v>
      </c>
      <c r="R246" s="195">
        <v>16</v>
      </c>
      <c r="S246" s="195">
        <v>103</v>
      </c>
      <c r="T246" s="195">
        <v>78</v>
      </c>
      <c r="U246" s="195">
        <v>76</v>
      </c>
      <c r="V246" s="195">
        <v>1338</v>
      </c>
      <c r="W246" s="195">
        <v>490</v>
      </c>
      <c r="X246" s="195">
        <v>326</v>
      </c>
      <c r="Y246" s="195">
        <v>148</v>
      </c>
      <c r="Z246" s="195">
        <v>3</v>
      </c>
      <c r="AA246" s="195">
        <v>0</v>
      </c>
      <c r="AB246" s="195">
        <v>2594</v>
      </c>
      <c r="AC246" s="195">
        <v>64</v>
      </c>
      <c r="AD246" s="195">
        <v>964</v>
      </c>
      <c r="AE246" s="195">
        <v>1.5904649462317098</v>
      </c>
      <c r="AF246" s="195">
        <v>4886233.294526276</v>
      </c>
      <c r="AG246" s="195">
        <v>9005458.9459916</v>
      </c>
      <c r="AH246" s="195">
        <v>3313098.2876498247</v>
      </c>
      <c r="AI246" s="195">
        <v>865156.6381818091</v>
      </c>
      <c r="AJ246" s="195">
        <v>162</v>
      </c>
      <c r="AK246" s="195">
        <v>1106</v>
      </c>
      <c r="AL246" s="195">
        <v>1.1031598704688828</v>
      </c>
      <c r="AM246" s="195">
        <v>64</v>
      </c>
      <c r="AN246" s="195">
        <v>0.024051108605787297</v>
      </c>
      <c r="AO246" s="195">
        <v>0.02008285463753333</v>
      </c>
      <c r="AP246" s="195">
        <v>0</v>
      </c>
      <c r="AQ246" s="195">
        <v>3</v>
      </c>
      <c r="AR246" s="195">
        <v>0</v>
      </c>
      <c r="AS246" s="195">
        <v>1</v>
      </c>
      <c r="AT246" s="195">
        <v>0</v>
      </c>
      <c r="AU246" s="195">
        <v>584.63</v>
      </c>
      <c r="AV246" s="195">
        <v>4.5515967363973795</v>
      </c>
      <c r="AW246" s="195">
        <v>3.977635410942274</v>
      </c>
      <c r="AX246" s="195">
        <v>120</v>
      </c>
      <c r="AY246" s="195">
        <v>639</v>
      </c>
      <c r="AZ246" s="195">
        <v>0.18779342723004694</v>
      </c>
      <c r="BA246" s="195">
        <v>0.12299897620653145</v>
      </c>
      <c r="BB246" s="195">
        <v>0.39875</v>
      </c>
      <c r="BC246" s="195">
        <v>822</v>
      </c>
      <c r="BD246" s="195">
        <v>898</v>
      </c>
      <c r="BE246" s="195">
        <v>0.9153674832962138</v>
      </c>
      <c r="BF246" s="195">
        <v>0.5008311424440834</v>
      </c>
      <c r="BG246" s="195">
        <v>0</v>
      </c>
      <c r="BH246" s="195">
        <v>0</v>
      </c>
      <c r="BI246" s="195">
        <v>0</v>
      </c>
      <c r="BJ246" s="195">
        <v>-638.64</v>
      </c>
      <c r="BK246" s="195">
        <v>-10910.099999999999</v>
      </c>
      <c r="BL246" s="195">
        <v>-745.08</v>
      </c>
      <c r="BM246" s="195">
        <v>-3805.23</v>
      </c>
      <c r="BN246" s="195">
        <v>-106.44</v>
      </c>
      <c r="BO246" s="195">
        <v>41103</v>
      </c>
      <c r="BP246" s="195">
        <v>-113641.91811311837</v>
      </c>
      <c r="BQ246" s="195">
        <v>-227435.66999999998</v>
      </c>
      <c r="BR246" s="195">
        <v>295311.2232803684</v>
      </c>
      <c r="BS246" s="195">
        <v>318438</v>
      </c>
      <c r="BT246" s="195">
        <v>93179</v>
      </c>
      <c r="BU246" s="195">
        <v>245802.51333843436</v>
      </c>
      <c r="BV246" s="195">
        <v>13843.474499437989</v>
      </c>
      <c r="BW246" s="195">
        <v>41836.60849986856</v>
      </c>
      <c r="BX246" s="195">
        <v>124518.57130691377</v>
      </c>
      <c r="BY246" s="195">
        <v>153944.94648687728</v>
      </c>
      <c r="BZ246" s="195">
        <v>236716.76625517706</v>
      </c>
      <c r="CA246" s="195">
        <v>78152.09849280314</v>
      </c>
      <c r="CB246" s="195">
        <v>239.48999999999998</v>
      </c>
      <c r="CC246" s="195">
        <v>-13992.294629759628</v>
      </c>
      <c r="CD246" s="195">
        <v>1629093.397530121</v>
      </c>
      <c r="CE246" s="195">
        <v>1196344.3594170026</v>
      </c>
      <c r="CF246" s="195">
        <v>0</v>
      </c>
      <c r="CG246" s="229">
        <v>2211834.5565879075</v>
      </c>
      <c r="CH246" s="195">
        <v>184286</v>
      </c>
      <c r="CI246" s="195">
        <v>147924.77472</v>
      </c>
      <c r="CJ246" s="195">
        <v>11127725.171891533</v>
      </c>
      <c r="CL246" s="195">
        <v>2724</v>
      </c>
    </row>
    <row r="247" spans="1:90" ht="9.75">
      <c r="A247" s="195">
        <v>777</v>
      </c>
      <c r="B247" s="195" t="s">
        <v>250</v>
      </c>
      <c r="C247" s="195">
        <v>8187</v>
      </c>
      <c r="D247" s="195">
        <v>29329914.189999998</v>
      </c>
      <c r="E247" s="195">
        <v>13838223.086350268</v>
      </c>
      <c r="F247" s="195">
        <v>5212683.843123773</v>
      </c>
      <c r="G247" s="195">
        <v>48380821.11947404</v>
      </c>
      <c r="H247" s="195">
        <v>3599.08</v>
      </c>
      <c r="I247" s="195">
        <v>29465667.96</v>
      </c>
      <c r="J247" s="195">
        <v>18915153.159474038</v>
      </c>
      <c r="K247" s="195">
        <v>3722295.8850151054</v>
      </c>
      <c r="L247" s="195">
        <v>2805588.060037257</v>
      </c>
      <c r="M247" s="195">
        <v>0</v>
      </c>
      <c r="N247" s="195">
        <v>25443037.1045264</v>
      </c>
      <c r="O247" s="195">
        <v>6211974.088386345</v>
      </c>
      <c r="P247" s="195">
        <v>31655011.192912746</v>
      </c>
      <c r="Q247" s="195">
        <v>324</v>
      </c>
      <c r="R247" s="195">
        <v>54</v>
      </c>
      <c r="S247" s="195">
        <v>386</v>
      </c>
      <c r="T247" s="195">
        <v>244</v>
      </c>
      <c r="U247" s="195">
        <v>222</v>
      </c>
      <c r="V247" s="195">
        <v>4346</v>
      </c>
      <c r="W247" s="195">
        <v>1394</v>
      </c>
      <c r="X247" s="195">
        <v>844</v>
      </c>
      <c r="Y247" s="195">
        <v>373</v>
      </c>
      <c r="Z247" s="195">
        <v>4</v>
      </c>
      <c r="AA247" s="195">
        <v>0</v>
      </c>
      <c r="AB247" s="195">
        <v>7995</v>
      </c>
      <c r="AC247" s="195">
        <v>188</v>
      </c>
      <c r="AD247" s="195">
        <v>2611</v>
      </c>
      <c r="AE247" s="195">
        <v>1.4640311418790104</v>
      </c>
      <c r="AF247" s="195">
        <v>13838223.086350268</v>
      </c>
      <c r="AG247" s="195">
        <v>17705897.85291246</v>
      </c>
      <c r="AH247" s="195">
        <v>3704843.527402576</v>
      </c>
      <c r="AI247" s="195">
        <v>1783828.1199624932</v>
      </c>
      <c r="AJ247" s="195">
        <v>633</v>
      </c>
      <c r="AK247" s="195">
        <v>3576</v>
      </c>
      <c r="AL247" s="195">
        <v>1.333167652310886</v>
      </c>
      <c r="AM247" s="195">
        <v>188</v>
      </c>
      <c r="AN247" s="195">
        <v>0.02296323439599365</v>
      </c>
      <c r="AO247" s="195">
        <v>0.018994980427739682</v>
      </c>
      <c r="AP247" s="195">
        <v>0</v>
      </c>
      <c r="AQ247" s="195">
        <v>4</v>
      </c>
      <c r="AR247" s="195">
        <v>0</v>
      </c>
      <c r="AS247" s="195">
        <v>0</v>
      </c>
      <c r="AT247" s="195">
        <v>0</v>
      </c>
      <c r="AU247" s="195">
        <v>5270.89</v>
      </c>
      <c r="AV247" s="195">
        <v>1.5532481231822328</v>
      </c>
      <c r="AW247" s="195">
        <v>11.655956369631102</v>
      </c>
      <c r="AX247" s="195">
        <v>275</v>
      </c>
      <c r="AY247" s="195">
        <v>2167</v>
      </c>
      <c r="AZ247" s="195">
        <v>0.12690355329949238</v>
      </c>
      <c r="BA247" s="195">
        <v>0.062109102275976893</v>
      </c>
      <c r="BB247" s="195">
        <v>1.355882</v>
      </c>
      <c r="BC247" s="195">
        <v>2382</v>
      </c>
      <c r="BD247" s="195">
        <v>2596</v>
      </c>
      <c r="BE247" s="195">
        <v>0.9175654853620955</v>
      </c>
      <c r="BF247" s="195">
        <v>0.5030291445099652</v>
      </c>
      <c r="BG247" s="195">
        <v>0</v>
      </c>
      <c r="BH247" s="195">
        <v>0</v>
      </c>
      <c r="BI247" s="195">
        <v>0</v>
      </c>
      <c r="BJ247" s="195">
        <v>-1964.8799999999999</v>
      </c>
      <c r="BK247" s="195">
        <v>-33566.7</v>
      </c>
      <c r="BL247" s="195">
        <v>-2292.36</v>
      </c>
      <c r="BM247" s="195">
        <v>-11707.41</v>
      </c>
      <c r="BN247" s="195">
        <v>-327.48</v>
      </c>
      <c r="BO247" s="195">
        <v>441756</v>
      </c>
      <c r="BP247" s="195">
        <v>-280411.7719128401</v>
      </c>
      <c r="BQ247" s="195">
        <v>-699742.89</v>
      </c>
      <c r="BR247" s="195">
        <v>227788.47878620028</v>
      </c>
      <c r="BS247" s="195">
        <v>806106</v>
      </c>
      <c r="BT247" s="195">
        <v>248854</v>
      </c>
      <c r="BU247" s="195">
        <v>595489.9535003655</v>
      </c>
      <c r="BV247" s="195">
        <v>36314.84846337842</v>
      </c>
      <c r="BW247" s="195">
        <v>101867.12397049421</v>
      </c>
      <c r="BX247" s="195">
        <v>342837.98978718405</v>
      </c>
      <c r="BY247" s="195">
        <v>442690.38575004897</v>
      </c>
      <c r="BZ247" s="195">
        <v>683870.585123963</v>
      </c>
      <c r="CA247" s="195">
        <v>216263.91625462237</v>
      </c>
      <c r="CB247" s="195">
        <v>736.8299999999999</v>
      </c>
      <c r="CC247" s="195">
        <v>-76791.2396861595</v>
      </c>
      <c r="CD247" s="195">
        <v>4067784.871950097</v>
      </c>
      <c r="CE247" s="195">
        <v>2805588.060037257</v>
      </c>
      <c r="CF247" s="195">
        <v>0</v>
      </c>
      <c r="CG247" s="229">
        <v>6211974.088386345</v>
      </c>
      <c r="CH247" s="195">
        <v>-335129</v>
      </c>
      <c r="CI247" s="195">
        <v>102771.12144</v>
      </c>
      <c r="CJ247" s="195">
        <v>31319882.192912746</v>
      </c>
      <c r="CL247" s="195">
        <v>8336</v>
      </c>
    </row>
    <row r="248" spans="1:90" ht="9.75">
      <c r="A248" s="195">
        <v>778</v>
      </c>
      <c r="B248" s="195" t="s">
        <v>251</v>
      </c>
      <c r="C248" s="195">
        <v>7312</v>
      </c>
      <c r="D248" s="195">
        <v>27307297.82</v>
      </c>
      <c r="E248" s="195">
        <v>14502276.6115861</v>
      </c>
      <c r="F248" s="195">
        <v>1542521.3012252983</v>
      </c>
      <c r="G248" s="195">
        <v>43352095.7328114</v>
      </c>
      <c r="H248" s="195">
        <v>3599.08</v>
      </c>
      <c r="I248" s="195">
        <v>26316472.96</v>
      </c>
      <c r="J248" s="195">
        <v>17035622.772811398</v>
      </c>
      <c r="K248" s="195">
        <v>308951.6780851891</v>
      </c>
      <c r="L248" s="195">
        <v>1902596.8765821103</v>
      </c>
      <c r="M248" s="195">
        <v>0</v>
      </c>
      <c r="N248" s="195">
        <v>19247171.3274787</v>
      </c>
      <c r="O248" s="195">
        <v>5616726.783458183</v>
      </c>
      <c r="P248" s="195">
        <v>24863898.11093688</v>
      </c>
      <c r="Q248" s="195">
        <v>403</v>
      </c>
      <c r="R248" s="195">
        <v>68</v>
      </c>
      <c r="S248" s="195">
        <v>424</v>
      </c>
      <c r="T248" s="195">
        <v>227</v>
      </c>
      <c r="U248" s="195">
        <v>224</v>
      </c>
      <c r="V248" s="195">
        <v>3831</v>
      </c>
      <c r="W248" s="195">
        <v>1106</v>
      </c>
      <c r="X248" s="195">
        <v>707</v>
      </c>
      <c r="Y248" s="195">
        <v>322</v>
      </c>
      <c r="Z248" s="195">
        <v>3</v>
      </c>
      <c r="AA248" s="195">
        <v>0</v>
      </c>
      <c r="AB248" s="195">
        <v>7144</v>
      </c>
      <c r="AC248" s="195">
        <v>165</v>
      </c>
      <c r="AD248" s="195">
        <v>2135</v>
      </c>
      <c r="AE248" s="195">
        <v>1.7178877363778982</v>
      </c>
      <c r="AF248" s="195">
        <v>14502276.6115861</v>
      </c>
      <c r="AG248" s="195">
        <v>5755403.029250955</v>
      </c>
      <c r="AH248" s="195">
        <v>1594340.1054150856</v>
      </c>
      <c r="AI248" s="195">
        <v>517310.154789123</v>
      </c>
      <c r="AJ248" s="195">
        <v>342</v>
      </c>
      <c r="AK248" s="195">
        <v>3108</v>
      </c>
      <c r="AL248" s="195">
        <v>0.8287502330199166</v>
      </c>
      <c r="AM248" s="195">
        <v>165</v>
      </c>
      <c r="AN248" s="195">
        <v>0.022565645514223194</v>
      </c>
      <c r="AO248" s="195">
        <v>0.018597391545969226</v>
      </c>
      <c r="AP248" s="195">
        <v>0</v>
      </c>
      <c r="AQ248" s="195">
        <v>3</v>
      </c>
      <c r="AR248" s="195">
        <v>0</v>
      </c>
      <c r="AS248" s="195">
        <v>0</v>
      </c>
      <c r="AT248" s="195">
        <v>0</v>
      </c>
      <c r="AU248" s="195">
        <v>713.54</v>
      </c>
      <c r="AV248" s="195">
        <v>10.247498388317403</v>
      </c>
      <c r="AW248" s="195">
        <v>1.7667328814282646</v>
      </c>
      <c r="AX248" s="195">
        <v>293</v>
      </c>
      <c r="AY248" s="195">
        <v>2036</v>
      </c>
      <c r="AZ248" s="195">
        <v>0.14390962671905697</v>
      </c>
      <c r="BA248" s="195">
        <v>0.07911517569554148</v>
      </c>
      <c r="BB248" s="195">
        <v>0.0468</v>
      </c>
      <c r="BC248" s="195">
        <v>2452</v>
      </c>
      <c r="BD248" s="195">
        <v>2637</v>
      </c>
      <c r="BE248" s="195">
        <v>0.9298445202882063</v>
      </c>
      <c r="BF248" s="195">
        <v>0.515308179436076</v>
      </c>
      <c r="BG248" s="195">
        <v>0</v>
      </c>
      <c r="BH248" s="195">
        <v>0</v>
      </c>
      <c r="BI248" s="195">
        <v>0</v>
      </c>
      <c r="BJ248" s="195">
        <v>-1754.8799999999999</v>
      </c>
      <c r="BK248" s="195">
        <v>-29979.199999999997</v>
      </c>
      <c r="BL248" s="195">
        <v>-2047.3600000000001</v>
      </c>
      <c r="BM248" s="195">
        <v>-10456.16</v>
      </c>
      <c r="BN248" s="195">
        <v>-292.48</v>
      </c>
      <c r="BO248" s="195">
        <v>162668</v>
      </c>
      <c r="BP248" s="195">
        <v>-406541.0386791358</v>
      </c>
      <c r="BQ248" s="195">
        <v>-624956.64</v>
      </c>
      <c r="BR248" s="195">
        <v>90136.78364054114</v>
      </c>
      <c r="BS248" s="195">
        <v>704270</v>
      </c>
      <c r="BT248" s="195">
        <v>209751</v>
      </c>
      <c r="BU248" s="195">
        <v>485287.2878394426</v>
      </c>
      <c r="BV248" s="195">
        <v>25695.22304491622</v>
      </c>
      <c r="BW248" s="195">
        <v>43720.77733674577</v>
      </c>
      <c r="BX248" s="195">
        <v>273033.9694706407</v>
      </c>
      <c r="BY248" s="195">
        <v>378602.8976657321</v>
      </c>
      <c r="BZ248" s="195">
        <v>648137.3381879628</v>
      </c>
      <c r="CA248" s="195">
        <v>173244.28450334622</v>
      </c>
      <c r="CB248" s="195">
        <v>658.0799999999999</v>
      </c>
      <c r="CC248" s="195">
        <v>-9212.686428081506</v>
      </c>
      <c r="CD248" s="195">
        <v>3185992.955261246</v>
      </c>
      <c r="CE248" s="195">
        <v>1902596.8765821103</v>
      </c>
      <c r="CF248" s="195">
        <v>0</v>
      </c>
      <c r="CG248" s="229">
        <v>5616726.783458183</v>
      </c>
      <c r="CH248" s="195">
        <v>-80526</v>
      </c>
      <c r="CI248" s="195">
        <v>81034.33248000001</v>
      </c>
      <c r="CJ248" s="195">
        <v>24783372.11093688</v>
      </c>
      <c r="CL248" s="195">
        <v>7390</v>
      </c>
    </row>
    <row r="249" spans="1:90" ht="9.75">
      <c r="A249" s="195">
        <v>781</v>
      </c>
      <c r="B249" s="195" t="s">
        <v>252</v>
      </c>
      <c r="C249" s="195">
        <v>3953</v>
      </c>
      <c r="D249" s="195">
        <v>15198809.68</v>
      </c>
      <c r="E249" s="195">
        <v>6601524.323309476</v>
      </c>
      <c r="F249" s="195">
        <v>1078469.5767229898</v>
      </c>
      <c r="G249" s="195">
        <v>22878803.580032464</v>
      </c>
      <c r="H249" s="195">
        <v>3599.08</v>
      </c>
      <c r="I249" s="195">
        <v>14227163.24</v>
      </c>
      <c r="J249" s="195">
        <v>8651640.340032464</v>
      </c>
      <c r="K249" s="195">
        <v>504470.22895063844</v>
      </c>
      <c r="L249" s="195">
        <v>1362659.0637556757</v>
      </c>
      <c r="M249" s="195">
        <v>0</v>
      </c>
      <c r="N249" s="195">
        <v>10518769.632738778</v>
      </c>
      <c r="O249" s="195">
        <v>3373219.5752210524</v>
      </c>
      <c r="P249" s="195">
        <v>13891989.20795983</v>
      </c>
      <c r="Q249" s="195">
        <v>135</v>
      </c>
      <c r="R249" s="195">
        <v>18</v>
      </c>
      <c r="S249" s="195">
        <v>172</v>
      </c>
      <c r="T249" s="195">
        <v>102</v>
      </c>
      <c r="U249" s="195">
        <v>118</v>
      </c>
      <c r="V249" s="195">
        <v>1901</v>
      </c>
      <c r="W249" s="195">
        <v>765</v>
      </c>
      <c r="X249" s="195">
        <v>511</v>
      </c>
      <c r="Y249" s="195">
        <v>231</v>
      </c>
      <c r="Z249" s="195">
        <v>9</v>
      </c>
      <c r="AA249" s="195">
        <v>1</v>
      </c>
      <c r="AB249" s="195">
        <v>3874</v>
      </c>
      <c r="AC249" s="195">
        <v>69</v>
      </c>
      <c r="AD249" s="195">
        <v>1507</v>
      </c>
      <c r="AE249" s="195">
        <v>1.4464791936132855</v>
      </c>
      <c r="AF249" s="195">
        <v>6601524.323309476</v>
      </c>
      <c r="AG249" s="195">
        <v>17077289.613813687</v>
      </c>
      <c r="AH249" s="195">
        <v>4277385.553944214</v>
      </c>
      <c r="AI249" s="195">
        <v>1971130.0725585548</v>
      </c>
      <c r="AJ249" s="195">
        <v>178</v>
      </c>
      <c r="AK249" s="195">
        <v>1552</v>
      </c>
      <c r="AL249" s="195">
        <v>0.863787376620641</v>
      </c>
      <c r="AM249" s="195">
        <v>69</v>
      </c>
      <c r="AN249" s="195">
        <v>0.01745509739438401</v>
      </c>
      <c r="AO249" s="195">
        <v>0.013486843426130043</v>
      </c>
      <c r="AP249" s="195">
        <v>0</v>
      </c>
      <c r="AQ249" s="195">
        <v>9</v>
      </c>
      <c r="AR249" s="195">
        <v>1</v>
      </c>
      <c r="AS249" s="195">
        <v>0</v>
      </c>
      <c r="AT249" s="195">
        <v>0</v>
      </c>
      <c r="AU249" s="195">
        <v>666.89</v>
      </c>
      <c r="AV249" s="195">
        <v>5.927514282715291</v>
      </c>
      <c r="AW249" s="195">
        <v>3.0543312915865477</v>
      </c>
      <c r="AX249" s="195">
        <v>176</v>
      </c>
      <c r="AY249" s="195">
        <v>926</v>
      </c>
      <c r="AZ249" s="195">
        <v>0.1900647948164147</v>
      </c>
      <c r="BA249" s="195">
        <v>0.1252703437928992</v>
      </c>
      <c r="BB249" s="195">
        <v>0.491066</v>
      </c>
      <c r="BC249" s="195">
        <v>1070</v>
      </c>
      <c r="BD249" s="195">
        <v>1307</v>
      </c>
      <c r="BE249" s="195">
        <v>0.8186687069625096</v>
      </c>
      <c r="BF249" s="195">
        <v>0.4041323661103793</v>
      </c>
      <c r="BG249" s="195">
        <v>0</v>
      </c>
      <c r="BH249" s="195">
        <v>1</v>
      </c>
      <c r="BI249" s="195">
        <v>0</v>
      </c>
      <c r="BJ249" s="195">
        <v>-948.7199999999999</v>
      </c>
      <c r="BK249" s="195">
        <v>-16207.3</v>
      </c>
      <c r="BL249" s="195">
        <v>-1106.8400000000001</v>
      </c>
      <c r="BM249" s="195">
        <v>-5652.79</v>
      </c>
      <c r="BN249" s="195">
        <v>-158.12</v>
      </c>
      <c r="BO249" s="195">
        <v>-24046</v>
      </c>
      <c r="BP249" s="195">
        <v>-100608.09793126995</v>
      </c>
      <c r="BQ249" s="195">
        <v>-337862.91</v>
      </c>
      <c r="BR249" s="195">
        <v>145472.55402242765</v>
      </c>
      <c r="BS249" s="195">
        <v>463075</v>
      </c>
      <c r="BT249" s="195">
        <v>135088</v>
      </c>
      <c r="BU249" s="195">
        <v>329559.86847875454</v>
      </c>
      <c r="BV249" s="195">
        <v>18974.214570919707</v>
      </c>
      <c r="BW249" s="195">
        <v>37232.07945562535</v>
      </c>
      <c r="BX249" s="195">
        <v>167524.88728627606</v>
      </c>
      <c r="BY249" s="195">
        <v>215960.8521776721</v>
      </c>
      <c r="BZ249" s="195">
        <v>346788.1419258695</v>
      </c>
      <c r="CA249" s="195">
        <v>111657.66664430997</v>
      </c>
      <c r="CB249" s="195">
        <v>355.77</v>
      </c>
      <c r="CC249" s="195">
        <v>-10332.11287490934</v>
      </c>
      <c r="CD249" s="195">
        <v>1937310.9216869455</v>
      </c>
      <c r="CE249" s="195">
        <v>1362659.0637556757</v>
      </c>
      <c r="CF249" s="195">
        <v>0</v>
      </c>
      <c r="CG249" s="229">
        <v>3373219.5752210524</v>
      </c>
      <c r="CH249" s="195">
        <v>-296225</v>
      </c>
      <c r="CI249" s="195">
        <v>8608.758239999996</v>
      </c>
      <c r="CJ249" s="195">
        <v>13595764.20795983</v>
      </c>
      <c r="CL249" s="195">
        <v>4040</v>
      </c>
    </row>
    <row r="250" spans="1:90" ht="9.75">
      <c r="A250" s="195">
        <v>783</v>
      </c>
      <c r="B250" s="195" t="s">
        <v>253</v>
      </c>
      <c r="C250" s="195">
        <v>6988</v>
      </c>
      <c r="D250" s="195">
        <v>24966074.900000002</v>
      </c>
      <c r="E250" s="195">
        <v>7906396.59590384</v>
      </c>
      <c r="F250" s="195">
        <v>1098490.150578345</v>
      </c>
      <c r="G250" s="195">
        <v>33970961.646482185</v>
      </c>
      <c r="H250" s="195">
        <v>3599.08</v>
      </c>
      <c r="I250" s="195">
        <v>25150371.04</v>
      </c>
      <c r="J250" s="195">
        <v>8820590.606482185</v>
      </c>
      <c r="K250" s="195">
        <v>297869.5861500194</v>
      </c>
      <c r="L250" s="195">
        <v>1500710.1270875544</v>
      </c>
      <c r="M250" s="195">
        <v>0</v>
      </c>
      <c r="N250" s="195">
        <v>10619170.319719758</v>
      </c>
      <c r="O250" s="195">
        <v>1347436.8359107</v>
      </c>
      <c r="P250" s="195">
        <v>11966607.155630458</v>
      </c>
      <c r="Q250" s="195">
        <v>350</v>
      </c>
      <c r="R250" s="195">
        <v>70</v>
      </c>
      <c r="S250" s="195">
        <v>413</v>
      </c>
      <c r="T250" s="195">
        <v>214</v>
      </c>
      <c r="U250" s="195">
        <v>222</v>
      </c>
      <c r="V250" s="195">
        <v>3755</v>
      </c>
      <c r="W250" s="195">
        <v>1070</v>
      </c>
      <c r="X250" s="195">
        <v>627</v>
      </c>
      <c r="Y250" s="195">
        <v>267</v>
      </c>
      <c r="Z250" s="195">
        <v>11</v>
      </c>
      <c r="AA250" s="195">
        <v>0</v>
      </c>
      <c r="AB250" s="195">
        <v>6855</v>
      </c>
      <c r="AC250" s="195">
        <v>122</v>
      </c>
      <c r="AD250" s="195">
        <v>1964</v>
      </c>
      <c r="AE250" s="195">
        <v>0.9799873657511106</v>
      </c>
      <c r="AF250" s="195">
        <v>7906396.59590384</v>
      </c>
      <c r="AG250" s="195">
        <v>15921603.31109971</v>
      </c>
      <c r="AH250" s="195">
        <v>5002044.434492532</v>
      </c>
      <c r="AI250" s="195">
        <v>1971130.0725585548</v>
      </c>
      <c r="AJ250" s="195">
        <v>280</v>
      </c>
      <c r="AK250" s="195">
        <v>3332</v>
      </c>
      <c r="AL250" s="195">
        <v>0.6328949147933316</v>
      </c>
      <c r="AM250" s="195">
        <v>122</v>
      </c>
      <c r="AN250" s="195">
        <v>0.017458500286204923</v>
      </c>
      <c r="AO250" s="195">
        <v>0.013490246317950955</v>
      </c>
      <c r="AP250" s="195">
        <v>0</v>
      </c>
      <c r="AQ250" s="195">
        <v>11</v>
      </c>
      <c r="AR250" s="195">
        <v>0</v>
      </c>
      <c r="AS250" s="195">
        <v>0</v>
      </c>
      <c r="AT250" s="195">
        <v>0</v>
      </c>
      <c r="AU250" s="195">
        <v>406.75</v>
      </c>
      <c r="AV250" s="195">
        <v>17.180086047940996</v>
      </c>
      <c r="AW250" s="195">
        <v>1.0538126703500013</v>
      </c>
      <c r="AX250" s="195">
        <v>296</v>
      </c>
      <c r="AY250" s="195">
        <v>2001</v>
      </c>
      <c r="AZ250" s="195">
        <v>0.14792603698150925</v>
      </c>
      <c r="BA250" s="195">
        <v>0.08313158595799376</v>
      </c>
      <c r="BB250" s="195">
        <v>0</v>
      </c>
      <c r="BC250" s="195">
        <v>3126</v>
      </c>
      <c r="BD250" s="195">
        <v>2868</v>
      </c>
      <c r="BE250" s="195">
        <v>1.0899581589958158</v>
      </c>
      <c r="BF250" s="195">
        <v>0.6754218181436855</v>
      </c>
      <c r="BG250" s="195">
        <v>0</v>
      </c>
      <c r="BH250" s="195">
        <v>0</v>
      </c>
      <c r="BI250" s="195">
        <v>0</v>
      </c>
      <c r="BJ250" s="195">
        <v>-1677.12</v>
      </c>
      <c r="BK250" s="195">
        <v>-28650.8</v>
      </c>
      <c r="BL250" s="195">
        <v>-1956.64</v>
      </c>
      <c r="BM250" s="195">
        <v>-9992.84</v>
      </c>
      <c r="BN250" s="195">
        <v>-279.52</v>
      </c>
      <c r="BO250" s="195">
        <v>47465</v>
      </c>
      <c r="BP250" s="195">
        <v>-190487.7391341679</v>
      </c>
      <c r="BQ250" s="195">
        <v>-597264.36</v>
      </c>
      <c r="BR250" s="195">
        <v>-178525.3878174806</v>
      </c>
      <c r="BS250" s="195">
        <v>571140</v>
      </c>
      <c r="BT250" s="195">
        <v>198708</v>
      </c>
      <c r="BU250" s="195">
        <v>465544.3272727316</v>
      </c>
      <c r="BV250" s="195">
        <v>22979.34661993128</v>
      </c>
      <c r="BW250" s="195">
        <v>42267.12753764469</v>
      </c>
      <c r="BX250" s="195">
        <v>197526.7378012822</v>
      </c>
      <c r="BY250" s="195">
        <v>364442.3635822092</v>
      </c>
      <c r="BZ250" s="195">
        <v>669948.5572310707</v>
      </c>
      <c r="CA250" s="195">
        <v>180015.7879197041</v>
      </c>
      <c r="CB250" s="195">
        <v>628.92</v>
      </c>
      <c r="CC250" s="195">
        <v>-52941.95392537101</v>
      </c>
      <c r="CD250" s="195">
        <v>2529198.826221722</v>
      </c>
      <c r="CE250" s="195">
        <v>1500710.1270875544</v>
      </c>
      <c r="CF250" s="195">
        <v>0</v>
      </c>
      <c r="CG250" s="229">
        <v>1347436.8359107</v>
      </c>
      <c r="CH250" s="195">
        <v>-594183</v>
      </c>
      <c r="CI250" s="195">
        <v>-114114.88608</v>
      </c>
      <c r="CJ250" s="195">
        <v>11372424.155630458</v>
      </c>
      <c r="CL250" s="195">
        <v>7070</v>
      </c>
    </row>
    <row r="251" spans="1:90" ht="9.75">
      <c r="A251" s="195">
        <v>831</v>
      </c>
      <c r="B251" s="195" t="s">
        <v>254</v>
      </c>
      <c r="C251" s="195">
        <v>4832</v>
      </c>
      <c r="D251" s="195">
        <v>16823818.45</v>
      </c>
      <c r="E251" s="195">
        <v>4444002.011413413</v>
      </c>
      <c r="F251" s="195">
        <v>1559430.2731686176</v>
      </c>
      <c r="G251" s="195">
        <v>22827250.73458203</v>
      </c>
      <c r="H251" s="195">
        <v>3599.08</v>
      </c>
      <c r="I251" s="195">
        <v>17390754.56</v>
      </c>
      <c r="J251" s="195">
        <v>5436496.174582031</v>
      </c>
      <c r="K251" s="195">
        <v>0</v>
      </c>
      <c r="L251" s="195">
        <v>723935.3265042914</v>
      </c>
      <c r="M251" s="195">
        <v>0</v>
      </c>
      <c r="N251" s="195">
        <v>6160431.501086322</v>
      </c>
      <c r="O251" s="195">
        <v>866929.6263519999</v>
      </c>
      <c r="P251" s="195">
        <v>7027361.127438322</v>
      </c>
      <c r="Q251" s="195">
        <v>279</v>
      </c>
      <c r="R251" s="195">
        <v>57</v>
      </c>
      <c r="S251" s="195">
        <v>382</v>
      </c>
      <c r="T251" s="195">
        <v>185</v>
      </c>
      <c r="U251" s="195">
        <v>184</v>
      </c>
      <c r="V251" s="195">
        <v>2666</v>
      </c>
      <c r="W251" s="195">
        <v>625</v>
      </c>
      <c r="X251" s="195">
        <v>346</v>
      </c>
      <c r="Y251" s="195">
        <v>108</v>
      </c>
      <c r="Z251" s="195">
        <v>6</v>
      </c>
      <c r="AA251" s="195">
        <v>0</v>
      </c>
      <c r="AB251" s="195">
        <v>4650</v>
      </c>
      <c r="AC251" s="195">
        <v>176</v>
      </c>
      <c r="AD251" s="195">
        <v>1079</v>
      </c>
      <c r="AE251" s="195">
        <v>0.7966032957344539</v>
      </c>
      <c r="AF251" s="195">
        <v>4444002.011413413</v>
      </c>
      <c r="AG251" s="195">
        <v>40557389.93296056</v>
      </c>
      <c r="AH251" s="195">
        <v>10285454.10427998</v>
      </c>
      <c r="AI251" s="195">
        <v>4646872.252502294</v>
      </c>
      <c r="AJ251" s="195">
        <v>265</v>
      </c>
      <c r="AK251" s="195">
        <v>2313</v>
      </c>
      <c r="AL251" s="195">
        <v>0.8628768325986904</v>
      </c>
      <c r="AM251" s="195">
        <v>176</v>
      </c>
      <c r="AN251" s="195">
        <v>0.03642384105960265</v>
      </c>
      <c r="AO251" s="195">
        <v>0.03245558709134868</v>
      </c>
      <c r="AP251" s="195">
        <v>0</v>
      </c>
      <c r="AQ251" s="195">
        <v>6</v>
      </c>
      <c r="AR251" s="195">
        <v>0</v>
      </c>
      <c r="AS251" s="195">
        <v>3</v>
      </c>
      <c r="AT251" s="195">
        <v>2098</v>
      </c>
      <c r="AU251" s="195">
        <v>344.88</v>
      </c>
      <c r="AV251" s="195">
        <v>14.010670378102528</v>
      </c>
      <c r="AW251" s="195">
        <v>1.2922002920944755</v>
      </c>
      <c r="AX251" s="195">
        <v>139</v>
      </c>
      <c r="AY251" s="195">
        <v>1510</v>
      </c>
      <c r="AZ251" s="195">
        <v>0.09205298013245033</v>
      </c>
      <c r="BA251" s="195">
        <v>0.02725852910893485</v>
      </c>
      <c r="BB251" s="195">
        <v>0</v>
      </c>
      <c r="BC251" s="195">
        <v>827</v>
      </c>
      <c r="BD251" s="195">
        <v>1995</v>
      </c>
      <c r="BE251" s="195">
        <v>0.4145363408521303</v>
      </c>
      <c r="BF251" s="195">
        <v>0</v>
      </c>
      <c r="BG251" s="195">
        <v>0</v>
      </c>
      <c r="BH251" s="195">
        <v>0</v>
      </c>
      <c r="BI251" s="195">
        <v>0</v>
      </c>
      <c r="BJ251" s="195">
        <v>-1159.68</v>
      </c>
      <c r="BK251" s="195">
        <v>-19811.199999999997</v>
      </c>
      <c r="BL251" s="195">
        <v>-1352.96</v>
      </c>
      <c r="BM251" s="195">
        <v>-6909.759999999999</v>
      </c>
      <c r="BN251" s="195">
        <v>-193.28</v>
      </c>
      <c r="BO251" s="195">
        <v>-95390</v>
      </c>
      <c r="BP251" s="195">
        <v>-149350.97239602322</v>
      </c>
      <c r="BQ251" s="195">
        <v>-412991.04</v>
      </c>
      <c r="BR251" s="195">
        <v>49043.06950616464</v>
      </c>
      <c r="BS251" s="195">
        <v>361432</v>
      </c>
      <c r="BT251" s="195">
        <v>117092</v>
      </c>
      <c r="BU251" s="195">
        <v>229111.4160647514</v>
      </c>
      <c r="BV251" s="195">
        <v>6495.438585251213</v>
      </c>
      <c r="BW251" s="195">
        <v>6379.841051341545</v>
      </c>
      <c r="BX251" s="195">
        <v>104989.19278325992</v>
      </c>
      <c r="BY251" s="195">
        <v>209440.9620708233</v>
      </c>
      <c r="BZ251" s="195">
        <v>352663.03044384293</v>
      </c>
      <c r="CA251" s="195">
        <v>97291.30030495934</v>
      </c>
      <c r="CB251" s="195">
        <v>434.88</v>
      </c>
      <c r="CC251" s="195">
        <v>13756.608089920519</v>
      </c>
      <c r="CD251" s="195">
        <v>1452739.7389003146</v>
      </c>
      <c r="CE251" s="195">
        <v>723935.3265042914</v>
      </c>
      <c r="CF251" s="195">
        <v>0</v>
      </c>
      <c r="CG251" s="229">
        <v>866929.6263519999</v>
      </c>
      <c r="CH251" s="195">
        <v>-426752</v>
      </c>
      <c r="CI251" s="195">
        <v>-248416.72415999998</v>
      </c>
      <c r="CJ251" s="195">
        <v>6600609.127438322</v>
      </c>
      <c r="CL251" s="195">
        <v>4815</v>
      </c>
    </row>
    <row r="252" spans="1:90" ht="9.75">
      <c r="A252" s="195">
        <v>832</v>
      </c>
      <c r="B252" s="195" t="s">
        <v>255</v>
      </c>
      <c r="C252" s="195">
        <v>4133</v>
      </c>
      <c r="D252" s="195">
        <v>14512890.540000003</v>
      </c>
      <c r="E252" s="195">
        <v>6959277.018056595</v>
      </c>
      <c r="F252" s="195">
        <v>2371244.3248617416</v>
      </c>
      <c r="G252" s="195">
        <v>23843411.88291834</v>
      </c>
      <c r="H252" s="195">
        <v>3599.08</v>
      </c>
      <c r="I252" s="195">
        <v>14874997.64</v>
      </c>
      <c r="J252" s="195">
        <v>8968414.242918339</v>
      </c>
      <c r="K252" s="195">
        <v>4304719.840950529</v>
      </c>
      <c r="L252" s="195">
        <v>1021188.6755149614</v>
      </c>
      <c r="M252" s="195">
        <v>0</v>
      </c>
      <c r="N252" s="195">
        <v>14294322.75938383</v>
      </c>
      <c r="O252" s="195">
        <v>3821793.392230245</v>
      </c>
      <c r="P252" s="195">
        <v>18116116.151614074</v>
      </c>
      <c r="Q252" s="195">
        <v>203</v>
      </c>
      <c r="R252" s="195">
        <v>54</v>
      </c>
      <c r="S252" s="195">
        <v>296</v>
      </c>
      <c r="T252" s="195">
        <v>142</v>
      </c>
      <c r="U252" s="195">
        <v>155</v>
      </c>
      <c r="V252" s="195">
        <v>2195</v>
      </c>
      <c r="W252" s="195">
        <v>594</v>
      </c>
      <c r="X252" s="195">
        <v>388</v>
      </c>
      <c r="Y252" s="195">
        <v>106</v>
      </c>
      <c r="Z252" s="195">
        <v>1</v>
      </c>
      <c r="AA252" s="195">
        <v>0</v>
      </c>
      <c r="AB252" s="195">
        <v>4085</v>
      </c>
      <c r="AC252" s="195">
        <v>47</v>
      </c>
      <c r="AD252" s="195">
        <v>1088</v>
      </c>
      <c r="AE252" s="195">
        <v>1.458456554309031</v>
      </c>
      <c r="AF252" s="195">
        <v>6959277.018056595</v>
      </c>
      <c r="AG252" s="195">
        <v>12413839.82235389</v>
      </c>
      <c r="AH252" s="195">
        <v>2877918.0444334936</v>
      </c>
      <c r="AI252" s="195">
        <v>1204083.9809746828</v>
      </c>
      <c r="AJ252" s="195">
        <v>305</v>
      </c>
      <c r="AK252" s="195">
        <v>1748</v>
      </c>
      <c r="AL252" s="195">
        <v>1.314125911465902</v>
      </c>
      <c r="AM252" s="195">
        <v>47</v>
      </c>
      <c r="AN252" s="195">
        <v>0.011371884829421728</v>
      </c>
      <c r="AO252" s="195">
        <v>0.00740363086116776</v>
      </c>
      <c r="AP252" s="195">
        <v>0</v>
      </c>
      <c r="AQ252" s="195">
        <v>1</v>
      </c>
      <c r="AR252" s="195">
        <v>0</v>
      </c>
      <c r="AS252" s="195">
        <v>0</v>
      </c>
      <c r="AT252" s="195">
        <v>0</v>
      </c>
      <c r="AU252" s="195">
        <v>2438.16</v>
      </c>
      <c r="AV252" s="195">
        <v>1.695130754339338</v>
      </c>
      <c r="AW252" s="195">
        <v>10.680351535524824</v>
      </c>
      <c r="AX252" s="195">
        <v>129</v>
      </c>
      <c r="AY252" s="195">
        <v>1029</v>
      </c>
      <c r="AZ252" s="195">
        <v>0.12536443148688048</v>
      </c>
      <c r="BA252" s="195">
        <v>0.060569980463364995</v>
      </c>
      <c r="BB252" s="195">
        <v>1.613899</v>
      </c>
      <c r="BC252" s="195">
        <v>1312</v>
      </c>
      <c r="BD252" s="195">
        <v>1359</v>
      </c>
      <c r="BE252" s="195">
        <v>0.9654157468727005</v>
      </c>
      <c r="BF252" s="195">
        <v>0.5508794060205702</v>
      </c>
      <c r="BG252" s="195">
        <v>0</v>
      </c>
      <c r="BH252" s="195">
        <v>0</v>
      </c>
      <c r="BI252" s="195">
        <v>0</v>
      </c>
      <c r="BJ252" s="195">
        <v>-991.92</v>
      </c>
      <c r="BK252" s="195">
        <v>-16945.3</v>
      </c>
      <c r="BL252" s="195">
        <v>-1157.24</v>
      </c>
      <c r="BM252" s="195">
        <v>-5910.19</v>
      </c>
      <c r="BN252" s="195">
        <v>-165.32</v>
      </c>
      <c r="BO252" s="195">
        <v>37331</v>
      </c>
      <c r="BP252" s="195">
        <v>-151980.35512513574</v>
      </c>
      <c r="BQ252" s="195">
        <v>-353247.51</v>
      </c>
      <c r="BR252" s="195">
        <v>-89296.5146976132</v>
      </c>
      <c r="BS252" s="195">
        <v>361995</v>
      </c>
      <c r="BT252" s="195">
        <v>112886</v>
      </c>
      <c r="BU252" s="195">
        <v>324994.3413430885</v>
      </c>
      <c r="BV252" s="195">
        <v>18626.552320533414</v>
      </c>
      <c r="BW252" s="195">
        <v>62107.23800001433</v>
      </c>
      <c r="BX252" s="195">
        <v>165073.91156183698</v>
      </c>
      <c r="BY252" s="195">
        <v>235712.06253475058</v>
      </c>
      <c r="BZ252" s="195">
        <v>331160.83617917163</v>
      </c>
      <c r="CA252" s="195">
        <v>110252.77328683966</v>
      </c>
      <c r="CB252" s="195">
        <v>371.96999999999997</v>
      </c>
      <c r="CC252" s="195">
        <v>-2416.779888525016</v>
      </c>
      <c r="CD252" s="195">
        <v>1668798.3906400972</v>
      </c>
      <c r="CE252" s="195">
        <v>1021188.6755149614</v>
      </c>
      <c r="CF252" s="195">
        <v>0</v>
      </c>
      <c r="CG252" s="229">
        <v>3821793.392230245</v>
      </c>
      <c r="CH252" s="195">
        <v>-92500</v>
      </c>
      <c r="CI252" s="195">
        <v>-20903.2632</v>
      </c>
      <c r="CJ252" s="195">
        <v>18023616.151614074</v>
      </c>
      <c r="CL252" s="195">
        <v>4199</v>
      </c>
    </row>
    <row r="253" spans="1:90" ht="9.75">
      <c r="A253" s="195">
        <v>833</v>
      </c>
      <c r="B253" s="195" t="s">
        <v>256</v>
      </c>
      <c r="C253" s="195">
        <v>1622</v>
      </c>
      <c r="D253" s="195">
        <v>6309564.550000001</v>
      </c>
      <c r="E253" s="195">
        <v>2161767.781197287</v>
      </c>
      <c r="F253" s="195">
        <v>467509.2735247753</v>
      </c>
      <c r="G253" s="195">
        <v>8938841.604722064</v>
      </c>
      <c r="H253" s="195">
        <v>3599.08</v>
      </c>
      <c r="I253" s="195">
        <v>5837707.76</v>
      </c>
      <c r="J253" s="195">
        <v>3101133.844722064</v>
      </c>
      <c r="K253" s="195">
        <v>37416.95426050887</v>
      </c>
      <c r="L253" s="195">
        <v>523727.4887209007</v>
      </c>
      <c r="M253" s="195">
        <v>86251.06234424938</v>
      </c>
      <c r="N253" s="195">
        <v>3748529.3500477234</v>
      </c>
      <c r="O253" s="195">
        <v>941587.1567190355</v>
      </c>
      <c r="P253" s="195">
        <v>4690116.506766759</v>
      </c>
      <c r="Q253" s="195">
        <v>92</v>
      </c>
      <c r="R253" s="195">
        <v>16</v>
      </c>
      <c r="S253" s="195">
        <v>88</v>
      </c>
      <c r="T253" s="195">
        <v>47</v>
      </c>
      <c r="U253" s="195">
        <v>28</v>
      </c>
      <c r="V253" s="195">
        <v>827</v>
      </c>
      <c r="W253" s="195">
        <v>285</v>
      </c>
      <c r="X253" s="195">
        <v>147</v>
      </c>
      <c r="Y253" s="195">
        <v>92</v>
      </c>
      <c r="Z253" s="195">
        <v>12</v>
      </c>
      <c r="AA253" s="195">
        <v>0</v>
      </c>
      <c r="AB253" s="195">
        <v>1545</v>
      </c>
      <c r="AC253" s="195">
        <v>65</v>
      </c>
      <c r="AD253" s="195">
        <v>524</v>
      </c>
      <c r="AE253" s="195">
        <v>1.1543910941566484</v>
      </c>
      <c r="AF253" s="195">
        <v>2161767.781197287</v>
      </c>
      <c r="AG253" s="195">
        <v>5570712.602647246</v>
      </c>
      <c r="AH253" s="195">
        <v>1311955.977771329</v>
      </c>
      <c r="AI253" s="195">
        <v>472714.4517900607</v>
      </c>
      <c r="AJ253" s="195">
        <v>74</v>
      </c>
      <c r="AK253" s="195">
        <v>722</v>
      </c>
      <c r="AL253" s="195">
        <v>0.7719214154667697</v>
      </c>
      <c r="AM253" s="195">
        <v>65</v>
      </c>
      <c r="AN253" s="195">
        <v>0.040073982737361284</v>
      </c>
      <c r="AO253" s="195">
        <v>0.036105728769107316</v>
      </c>
      <c r="AP253" s="195">
        <v>0</v>
      </c>
      <c r="AQ253" s="195">
        <v>12</v>
      </c>
      <c r="AR253" s="195">
        <v>0</v>
      </c>
      <c r="AS253" s="195">
        <v>3</v>
      </c>
      <c r="AT253" s="195">
        <v>160</v>
      </c>
      <c r="AU253" s="195">
        <v>140.31</v>
      </c>
      <c r="AV253" s="195">
        <v>11.560116884042477</v>
      </c>
      <c r="AW253" s="195">
        <v>1.5661253719687718</v>
      </c>
      <c r="AX253" s="195">
        <v>96</v>
      </c>
      <c r="AY253" s="195">
        <v>444</v>
      </c>
      <c r="AZ253" s="195">
        <v>0.21621621621621623</v>
      </c>
      <c r="BA253" s="195">
        <v>0.15142176519270073</v>
      </c>
      <c r="BB253" s="195">
        <v>0</v>
      </c>
      <c r="BC253" s="195">
        <v>493</v>
      </c>
      <c r="BD253" s="195">
        <v>632</v>
      </c>
      <c r="BE253" s="195">
        <v>0.7800632911392406</v>
      </c>
      <c r="BF253" s="195">
        <v>0.36552695028711024</v>
      </c>
      <c r="BG253" s="195">
        <v>0</v>
      </c>
      <c r="BH253" s="195">
        <v>0</v>
      </c>
      <c r="BI253" s="195">
        <v>0</v>
      </c>
      <c r="BJ253" s="195">
        <v>-389.28</v>
      </c>
      <c r="BK253" s="195">
        <v>-6650.2</v>
      </c>
      <c r="BL253" s="195">
        <v>-454.16</v>
      </c>
      <c r="BM253" s="195">
        <v>-2319.46</v>
      </c>
      <c r="BN253" s="195">
        <v>-64.88</v>
      </c>
      <c r="BO253" s="195">
        <v>-6620</v>
      </c>
      <c r="BP253" s="195">
        <v>-38389.228583766235</v>
      </c>
      <c r="BQ253" s="195">
        <v>-138632.34</v>
      </c>
      <c r="BR253" s="195">
        <v>52289.58244882431</v>
      </c>
      <c r="BS253" s="195">
        <v>179163</v>
      </c>
      <c r="BT253" s="195">
        <v>58959</v>
      </c>
      <c r="BU253" s="195">
        <v>133706.72651570296</v>
      </c>
      <c r="BV253" s="195">
        <v>7469.867713464751</v>
      </c>
      <c r="BW253" s="195">
        <v>-41419.51178332987</v>
      </c>
      <c r="BX253" s="195">
        <v>51137.76790523142</v>
      </c>
      <c r="BY253" s="195">
        <v>93433.40022518885</v>
      </c>
      <c r="BZ253" s="195">
        <v>177756.64269015155</v>
      </c>
      <c r="CA253" s="195">
        <v>50812.74648137167</v>
      </c>
      <c r="CB253" s="195">
        <v>145.98</v>
      </c>
      <c r="CC253" s="195">
        <v>-208.244891938617</v>
      </c>
      <c r="CD253" s="195">
        <v>756626.957304667</v>
      </c>
      <c r="CE253" s="195">
        <v>523727.4887209007</v>
      </c>
      <c r="CF253" s="195">
        <v>86251.06234424938</v>
      </c>
      <c r="CG253" s="229">
        <v>941587.1567190355</v>
      </c>
      <c r="CH253" s="195">
        <v>-355830</v>
      </c>
      <c r="CI253" s="195">
        <v>72933.504</v>
      </c>
      <c r="CJ253" s="195">
        <v>4334286.506766759</v>
      </c>
      <c r="CL253" s="195">
        <v>1633</v>
      </c>
    </row>
    <row r="254" spans="1:90" ht="9.75">
      <c r="A254" s="195">
        <v>834</v>
      </c>
      <c r="B254" s="195" t="s">
        <v>257</v>
      </c>
      <c r="C254" s="195">
        <v>6241</v>
      </c>
      <c r="D254" s="195">
        <v>22941033.43</v>
      </c>
      <c r="E254" s="195">
        <v>6956753.761087819</v>
      </c>
      <c r="F254" s="195">
        <v>1118471.0632375036</v>
      </c>
      <c r="G254" s="195">
        <v>31016258.254325323</v>
      </c>
      <c r="H254" s="195">
        <v>3599.08</v>
      </c>
      <c r="I254" s="195">
        <v>22461858.28</v>
      </c>
      <c r="J254" s="195">
        <v>8554399.974325322</v>
      </c>
      <c r="K254" s="195">
        <v>91628.98098387454</v>
      </c>
      <c r="L254" s="195">
        <v>1474225.837979014</v>
      </c>
      <c r="M254" s="195">
        <v>0</v>
      </c>
      <c r="N254" s="195">
        <v>10120254.793288209</v>
      </c>
      <c r="O254" s="195">
        <v>2852944.549936412</v>
      </c>
      <c r="P254" s="195">
        <v>12973199.34322462</v>
      </c>
      <c r="Q254" s="195">
        <v>312</v>
      </c>
      <c r="R254" s="195">
        <v>64</v>
      </c>
      <c r="S254" s="195">
        <v>471</v>
      </c>
      <c r="T254" s="195">
        <v>242</v>
      </c>
      <c r="U254" s="195">
        <v>230</v>
      </c>
      <c r="V254" s="195">
        <v>3403</v>
      </c>
      <c r="W254" s="195">
        <v>814</v>
      </c>
      <c r="X254" s="195">
        <v>476</v>
      </c>
      <c r="Y254" s="195">
        <v>229</v>
      </c>
      <c r="Z254" s="195">
        <v>13</v>
      </c>
      <c r="AA254" s="195">
        <v>0</v>
      </c>
      <c r="AB254" s="195">
        <v>6160</v>
      </c>
      <c r="AC254" s="195">
        <v>68</v>
      </c>
      <c r="AD254" s="195">
        <v>1519</v>
      </c>
      <c r="AE254" s="195">
        <v>0.9654887696750846</v>
      </c>
      <c r="AF254" s="195">
        <v>6956753.761087819</v>
      </c>
      <c r="AG254" s="195">
        <v>8284538.533023279</v>
      </c>
      <c r="AH254" s="195">
        <v>1879705.436598046</v>
      </c>
      <c r="AI254" s="195">
        <v>1177326.5591752455</v>
      </c>
      <c r="AJ254" s="195">
        <v>297</v>
      </c>
      <c r="AK254" s="195">
        <v>2962</v>
      </c>
      <c r="AL254" s="195">
        <v>0.7551791010648453</v>
      </c>
      <c r="AM254" s="195">
        <v>68</v>
      </c>
      <c r="AN254" s="195">
        <v>0.010895689793302356</v>
      </c>
      <c r="AO254" s="195">
        <v>0.006927435825048388</v>
      </c>
      <c r="AP254" s="195">
        <v>0</v>
      </c>
      <c r="AQ254" s="195">
        <v>13</v>
      </c>
      <c r="AR254" s="195">
        <v>0</v>
      </c>
      <c r="AS254" s="195">
        <v>0</v>
      </c>
      <c r="AT254" s="195">
        <v>0</v>
      </c>
      <c r="AU254" s="195">
        <v>640.53</v>
      </c>
      <c r="AV254" s="195">
        <v>9.743493669305106</v>
      </c>
      <c r="AW254" s="195">
        <v>1.8581212211445608</v>
      </c>
      <c r="AX254" s="195">
        <v>239</v>
      </c>
      <c r="AY254" s="195">
        <v>1857</v>
      </c>
      <c r="AZ254" s="195">
        <v>0.12870220786214323</v>
      </c>
      <c r="BA254" s="195">
        <v>0.06390775683862775</v>
      </c>
      <c r="BB254" s="195">
        <v>0</v>
      </c>
      <c r="BC254" s="195">
        <v>1649</v>
      </c>
      <c r="BD254" s="195">
        <v>2548</v>
      </c>
      <c r="BE254" s="195">
        <v>0.6471742543171115</v>
      </c>
      <c r="BF254" s="195">
        <v>0.2326379134649812</v>
      </c>
      <c r="BG254" s="195">
        <v>0</v>
      </c>
      <c r="BH254" s="195">
        <v>0</v>
      </c>
      <c r="BI254" s="195">
        <v>0</v>
      </c>
      <c r="BJ254" s="195">
        <v>-1497.84</v>
      </c>
      <c r="BK254" s="195">
        <v>-25588.1</v>
      </c>
      <c r="BL254" s="195">
        <v>-1747.4800000000002</v>
      </c>
      <c r="BM254" s="195">
        <v>-8924.63</v>
      </c>
      <c r="BN254" s="195">
        <v>-249.64000000000001</v>
      </c>
      <c r="BO254" s="195">
        <v>13353</v>
      </c>
      <c r="BP254" s="195">
        <v>-129671.11911462247</v>
      </c>
      <c r="BQ254" s="195">
        <v>-533418.27</v>
      </c>
      <c r="BR254" s="195">
        <v>-58251.34680543095</v>
      </c>
      <c r="BS254" s="195">
        <v>558257</v>
      </c>
      <c r="BT254" s="195">
        <v>177901</v>
      </c>
      <c r="BU254" s="195">
        <v>413684.24193292833</v>
      </c>
      <c r="BV254" s="195">
        <v>17550.324334889014</v>
      </c>
      <c r="BW254" s="195">
        <v>43093.9583576853</v>
      </c>
      <c r="BX254" s="195">
        <v>174923.7953146916</v>
      </c>
      <c r="BY254" s="195">
        <v>338841.11797299766</v>
      </c>
      <c r="BZ254" s="195">
        <v>514769.599567066</v>
      </c>
      <c r="CA254" s="195">
        <v>156363.00208356997</v>
      </c>
      <c r="CB254" s="195">
        <v>561.6899999999999</v>
      </c>
      <c r="CC254" s="195">
        <v>1270.2943352398797</v>
      </c>
      <c r="CD254" s="195">
        <v>2352317.6770936367</v>
      </c>
      <c r="CE254" s="195">
        <v>1474225.837979014</v>
      </c>
      <c r="CF254" s="195">
        <v>0</v>
      </c>
      <c r="CG254" s="229">
        <v>2852944.549936412</v>
      </c>
      <c r="CH254" s="195">
        <v>-1389333</v>
      </c>
      <c r="CI254" s="195">
        <v>-60521.78448</v>
      </c>
      <c r="CJ254" s="195">
        <v>11583866.34322462</v>
      </c>
      <c r="CL254" s="195">
        <v>6280</v>
      </c>
    </row>
    <row r="255" spans="1:90" ht="9.75">
      <c r="A255" s="195">
        <v>837</v>
      </c>
      <c r="B255" s="195" t="s">
        <v>258</v>
      </c>
      <c r="C255" s="195">
        <v>228274</v>
      </c>
      <c r="D255" s="195">
        <v>695683907.2500001</v>
      </c>
      <c r="E255" s="195">
        <v>244748043.1799318</v>
      </c>
      <c r="F255" s="195">
        <v>63488388.63489853</v>
      </c>
      <c r="G255" s="195">
        <v>1003920339.0648304</v>
      </c>
      <c r="H255" s="195">
        <v>3599.08</v>
      </c>
      <c r="I255" s="195">
        <v>821576387.92</v>
      </c>
      <c r="J255" s="195">
        <v>182343951.14483047</v>
      </c>
      <c r="K255" s="195">
        <v>11723233.881905826</v>
      </c>
      <c r="L255" s="195">
        <v>30723777.563344516</v>
      </c>
      <c r="M255" s="195">
        <v>0</v>
      </c>
      <c r="N255" s="195">
        <v>224790962.5900808</v>
      </c>
      <c r="O255" s="195">
        <v>7073312.696158039</v>
      </c>
      <c r="P255" s="195">
        <v>231864275.28623885</v>
      </c>
      <c r="Q255" s="195">
        <v>13661</v>
      </c>
      <c r="R255" s="195">
        <v>2209</v>
      </c>
      <c r="S255" s="195">
        <v>11919</v>
      </c>
      <c r="T255" s="195">
        <v>5279</v>
      </c>
      <c r="U255" s="195">
        <v>6028</v>
      </c>
      <c r="V255" s="195">
        <v>146590</v>
      </c>
      <c r="W255" s="195">
        <v>23631</v>
      </c>
      <c r="X255" s="195">
        <v>13371</v>
      </c>
      <c r="Y255" s="195">
        <v>5586</v>
      </c>
      <c r="Z255" s="195">
        <v>1233</v>
      </c>
      <c r="AA255" s="195">
        <v>17</v>
      </c>
      <c r="AB255" s="195">
        <v>210676</v>
      </c>
      <c r="AC255" s="195">
        <v>16348</v>
      </c>
      <c r="AD255" s="195">
        <v>42588</v>
      </c>
      <c r="AE255" s="195">
        <v>0.9286617474847179</v>
      </c>
      <c r="AF255" s="195">
        <v>244748043.1799318</v>
      </c>
      <c r="AG255" s="195">
        <v>2474223.967275837</v>
      </c>
      <c r="AH255" s="195">
        <v>816208.2449294159</v>
      </c>
      <c r="AI255" s="195">
        <v>231897.6555951241</v>
      </c>
      <c r="AJ255" s="195">
        <v>20804</v>
      </c>
      <c r="AK255" s="195">
        <v>114468</v>
      </c>
      <c r="AL255" s="195">
        <v>1.3688041645489533</v>
      </c>
      <c r="AM255" s="195">
        <v>16348</v>
      </c>
      <c r="AN255" s="195">
        <v>0.07161568991650386</v>
      </c>
      <c r="AO255" s="195">
        <v>0.06764743594824989</v>
      </c>
      <c r="AP255" s="195">
        <v>0</v>
      </c>
      <c r="AQ255" s="195">
        <v>1233</v>
      </c>
      <c r="AR255" s="195">
        <v>17</v>
      </c>
      <c r="AS255" s="195">
        <v>0</v>
      </c>
      <c r="AT255" s="195">
        <v>0</v>
      </c>
      <c r="AU255" s="195">
        <v>524.91</v>
      </c>
      <c r="AV255" s="195">
        <v>434.8821702768094</v>
      </c>
      <c r="AW255" s="195">
        <v>0.041631029259028125</v>
      </c>
      <c r="AX255" s="195">
        <v>8793</v>
      </c>
      <c r="AY255" s="195">
        <v>72782</v>
      </c>
      <c r="AZ255" s="195">
        <v>0.12081283833914978</v>
      </c>
      <c r="BA255" s="195">
        <v>0.0560183873156343</v>
      </c>
      <c r="BB255" s="195">
        <v>0</v>
      </c>
      <c r="BC255" s="195">
        <v>115727</v>
      </c>
      <c r="BD255" s="195">
        <v>94218</v>
      </c>
      <c r="BE255" s="195">
        <v>1.2282897110955444</v>
      </c>
      <c r="BF255" s="195">
        <v>0.8137533702434141</v>
      </c>
      <c r="BG255" s="195">
        <v>0</v>
      </c>
      <c r="BH255" s="195">
        <v>17</v>
      </c>
      <c r="BI255" s="195">
        <v>0</v>
      </c>
      <c r="BJ255" s="195">
        <v>-54785.759999999995</v>
      </c>
      <c r="BK255" s="195">
        <v>-935923.3999999999</v>
      </c>
      <c r="BL255" s="195">
        <v>-63916.72000000001</v>
      </c>
      <c r="BM255" s="195">
        <v>-326431.82</v>
      </c>
      <c r="BN255" s="195">
        <v>-9130.960000000001</v>
      </c>
      <c r="BO255" s="195">
        <v>4140309</v>
      </c>
      <c r="BP255" s="195">
        <v>-20123720.998870164</v>
      </c>
      <c r="BQ255" s="195">
        <v>-19510578.78</v>
      </c>
      <c r="BR255" s="195">
        <v>-219126.7658828497</v>
      </c>
      <c r="BS255" s="195">
        <v>13723734</v>
      </c>
      <c r="BT255" s="195">
        <v>5251644</v>
      </c>
      <c r="BU255" s="195">
        <v>13128326.768248945</v>
      </c>
      <c r="BV255" s="195">
        <v>597364.1453218474</v>
      </c>
      <c r="BW255" s="195">
        <v>244723.63482833534</v>
      </c>
      <c r="BX255" s="195">
        <v>5254837.725761974</v>
      </c>
      <c r="BY255" s="195">
        <v>11750199.094894685</v>
      </c>
      <c r="BZ255" s="195">
        <v>15523180.842289694</v>
      </c>
      <c r="CA255" s="195">
        <v>6514338.402027659</v>
      </c>
      <c r="CB255" s="195">
        <v>20544.66</v>
      </c>
      <c r="CC255" s="195">
        <v>2292041.1347244014</v>
      </c>
      <c r="CD255" s="195">
        <v>78222116.64221469</v>
      </c>
      <c r="CE255" s="195">
        <v>30723777.563344516</v>
      </c>
      <c r="CF255" s="195">
        <v>0</v>
      </c>
      <c r="CG255" s="229">
        <v>7073312.696158039</v>
      </c>
      <c r="CH255" s="195">
        <v>57916405</v>
      </c>
      <c r="CI255" s="195">
        <v>-9434558.258111998</v>
      </c>
      <c r="CJ255" s="195">
        <v>289780680.28623885</v>
      </c>
      <c r="CL255" s="195">
        <v>225118</v>
      </c>
    </row>
    <row r="256" spans="1:90" ht="9.75">
      <c r="A256" s="195">
        <v>844</v>
      </c>
      <c r="B256" s="195" t="s">
        <v>259</v>
      </c>
      <c r="C256" s="195">
        <v>1611</v>
      </c>
      <c r="D256" s="195">
        <v>5961250.450000001</v>
      </c>
      <c r="E256" s="195">
        <v>3611836.5208217185</v>
      </c>
      <c r="F256" s="195">
        <v>505186.8820331045</v>
      </c>
      <c r="G256" s="195">
        <v>10078273.852854824</v>
      </c>
      <c r="H256" s="195">
        <v>3599.08</v>
      </c>
      <c r="I256" s="195">
        <v>5798117.88</v>
      </c>
      <c r="J256" s="195">
        <v>4280155.972854824</v>
      </c>
      <c r="K256" s="195">
        <v>205324.6801713492</v>
      </c>
      <c r="L256" s="195">
        <v>588648.6025431541</v>
      </c>
      <c r="M256" s="195">
        <v>58748.87083248976</v>
      </c>
      <c r="N256" s="195">
        <v>5132878.1264018165</v>
      </c>
      <c r="O256" s="195">
        <v>1674938.2325320481</v>
      </c>
      <c r="P256" s="195">
        <v>6807816.358933864</v>
      </c>
      <c r="Q256" s="195">
        <v>61</v>
      </c>
      <c r="R256" s="195">
        <v>8</v>
      </c>
      <c r="S256" s="195">
        <v>58</v>
      </c>
      <c r="T256" s="195">
        <v>51</v>
      </c>
      <c r="U256" s="195">
        <v>37</v>
      </c>
      <c r="V256" s="195">
        <v>856</v>
      </c>
      <c r="W256" s="195">
        <v>275</v>
      </c>
      <c r="X256" s="195">
        <v>176</v>
      </c>
      <c r="Y256" s="195">
        <v>89</v>
      </c>
      <c r="Z256" s="195">
        <v>1</v>
      </c>
      <c r="AA256" s="195">
        <v>0</v>
      </c>
      <c r="AB256" s="195">
        <v>1587</v>
      </c>
      <c r="AC256" s="195">
        <v>23</v>
      </c>
      <c r="AD256" s="195">
        <v>540</v>
      </c>
      <c r="AE256" s="195">
        <v>1.9419020590602902</v>
      </c>
      <c r="AF256" s="195">
        <v>3611836.5208217185</v>
      </c>
      <c r="AG256" s="195">
        <v>8613247.84505911</v>
      </c>
      <c r="AH256" s="195">
        <v>2181108.888086845</v>
      </c>
      <c r="AI256" s="195">
        <v>758126.9509840596</v>
      </c>
      <c r="AJ256" s="195">
        <v>82</v>
      </c>
      <c r="AK256" s="195">
        <v>694</v>
      </c>
      <c r="AL256" s="195">
        <v>0.8898830804831886</v>
      </c>
      <c r="AM256" s="195">
        <v>23</v>
      </c>
      <c r="AN256" s="195">
        <v>0.014276846679081317</v>
      </c>
      <c r="AO256" s="195">
        <v>0.010308592710827348</v>
      </c>
      <c r="AP256" s="195">
        <v>0</v>
      </c>
      <c r="AQ256" s="195">
        <v>1</v>
      </c>
      <c r="AR256" s="195">
        <v>0</v>
      </c>
      <c r="AS256" s="195">
        <v>3</v>
      </c>
      <c r="AT256" s="195">
        <v>176</v>
      </c>
      <c r="AU256" s="195">
        <v>347.74</v>
      </c>
      <c r="AV256" s="195">
        <v>4.632771610973716</v>
      </c>
      <c r="AW256" s="195">
        <v>3.9079397551433104</v>
      </c>
      <c r="AX256" s="195">
        <v>55</v>
      </c>
      <c r="AY256" s="195">
        <v>388</v>
      </c>
      <c r="AZ256" s="195">
        <v>0.14175257731958762</v>
      </c>
      <c r="BA256" s="195">
        <v>0.07695812629607214</v>
      </c>
      <c r="BB256" s="195">
        <v>0.517533</v>
      </c>
      <c r="BC256" s="195">
        <v>422</v>
      </c>
      <c r="BD256" s="195">
        <v>579</v>
      </c>
      <c r="BE256" s="195">
        <v>0.7288428324697754</v>
      </c>
      <c r="BF256" s="195">
        <v>0.3143064916176451</v>
      </c>
      <c r="BG256" s="195">
        <v>0</v>
      </c>
      <c r="BH256" s="195">
        <v>0</v>
      </c>
      <c r="BI256" s="195">
        <v>0</v>
      </c>
      <c r="BJ256" s="195">
        <v>-386.64</v>
      </c>
      <c r="BK256" s="195">
        <v>-6605.099999999999</v>
      </c>
      <c r="BL256" s="195">
        <v>-451.08000000000004</v>
      </c>
      <c r="BM256" s="195">
        <v>-2303.73</v>
      </c>
      <c r="BN256" s="195">
        <v>-64.44</v>
      </c>
      <c r="BO256" s="195">
        <v>-222</v>
      </c>
      <c r="BP256" s="195">
        <v>-44401.68894998425</v>
      </c>
      <c r="BQ256" s="195">
        <v>-137692.16999999998</v>
      </c>
      <c r="BR256" s="195">
        <v>18330.843079575337</v>
      </c>
      <c r="BS256" s="195">
        <v>196111</v>
      </c>
      <c r="BT256" s="195">
        <v>61656</v>
      </c>
      <c r="BU256" s="195">
        <v>159282.21211564902</v>
      </c>
      <c r="BV256" s="195">
        <v>9219.493380649346</v>
      </c>
      <c r="BW256" s="195">
        <v>30583.410181686584</v>
      </c>
      <c r="BX256" s="195">
        <v>62866.85584053083</v>
      </c>
      <c r="BY256" s="195">
        <v>102437.71402169217</v>
      </c>
      <c r="BZ256" s="195">
        <v>138290.7594471471</v>
      </c>
      <c r="CA256" s="195">
        <v>50346.87433976962</v>
      </c>
      <c r="CB256" s="195">
        <v>144.98999999999998</v>
      </c>
      <c r="CC256" s="195">
        <v>-2806.740913561651</v>
      </c>
      <c r="CD256" s="195">
        <v>826241.4114931384</v>
      </c>
      <c r="CE256" s="195">
        <v>588648.6025431541</v>
      </c>
      <c r="CF256" s="195">
        <v>58748.87083248976</v>
      </c>
      <c r="CG256" s="229">
        <v>1674938.2325320481</v>
      </c>
      <c r="CH256" s="195">
        <v>-279564</v>
      </c>
      <c r="CI256" s="195">
        <v>-19535.760000000002</v>
      </c>
      <c r="CJ256" s="195">
        <v>6528252.358933864</v>
      </c>
      <c r="CL256" s="195">
        <v>1608</v>
      </c>
    </row>
    <row r="257" spans="1:90" ht="9.75">
      <c r="A257" s="195">
        <v>845</v>
      </c>
      <c r="B257" s="195" t="s">
        <v>260</v>
      </c>
      <c r="C257" s="195">
        <v>3099</v>
      </c>
      <c r="D257" s="195">
        <v>12045315.59</v>
      </c>
      <c r="E257" s="195">
        <v>4032563.0047857487</v>
      </c>
      <c r="F257" s="195">
        <v>1563147.6948079183</v>
      </c>
      <c r="G257" s="195">
        <v>17641026.289593667</v>
      </c>
      <c r="H257" s="195">
        <v>3599.08</v>
      </c>
      <c r="I257" s="195">
        <v>11153548.92</v>
      </c>
      <c r="J257" s="195">
        <v>6487477.369593667</v>
      </c>
      <c r="K257" s="195">
        <v>548754.4027870238</v>
      </c>
      <c r="L257" s="195">
        <v>1044718.2016505841</v>
      </c>
      <c r="M257" s="195">
        <v>0</v>
      </c>
      <c r="N257" s="195">
        <v>8080949.974031275</v>
      </c>
      <c r="O257" s="195">
        <v>2328215.3990687174</v>
      </c>
      <c r="P257" s="195">
        <v>10409165.373099992</v>
      </c>
      <c r="Q257" s="195">
        <v>182</v>
      </c>
      <c r="R257" s="195">
        <v>34</v>
      </c>
      <c r="S257" s="195">
        <v>182</v>
      </c>
      <c r="T257" s="195">
        <v>108</v>
      </c>
      <c r="U257" s="195">
        <v>121</v>
      </c>
      <c r="V257" s="195">
        <v>1581</v>
      </c>
      <c r="W257" s="195">
        <v>424</v>
      </c>
      <c r="X257" s="195">
        <v>329</v>
      </c>
      <c r="Y257" s="195">
        <v>138</v>
      </c>
      <c r="Z257" s="195">
        <v>3</v>
      </c>
      <c r="AA257" s="195">
        <v>1</v>
      </c>
      <c r="AB257" s="195">
        <v>3063</v>
      </c>
      <c r="AC257" s="195">
        <v>32</v>
      </c>
      <c r="AD257" s="195">
        <v>891</v>
      </c>
      <c r="AE257" s="195">
        <v>1.1270790128306456</v>
      </c>
      <c r="AF257" s="195">
        <v>4032563.0047857487</v>
      </c>
      <c r="AG257" s="195">
        <v>299299558.72143924</v>
      </c>
      <c r="AH257" s="195">
        <v>64414713.92454672</v>
      </c>
      <c r="AI257" s="195">
        <v>33473534.671096187</v>
      </c>
      <c r="AJ257" s="195">
        <v>212</v>
      </c>
      <c r="AK257" s="195">
        <v>1317</v>
      </c>
      <c r="AL257" s="195">
        <v>1.2123517775555177</v>
      </c>
      <c r="AM257" s="195">
        <v>32</v>
      </c>
      <c r="AN257" s="195">
        <v>0.010325911584382058</v>
      </c>
      <c r="AO257" s="195">
        <v>0.0063576576161280905</v>
      </c>
      <c r="AP257" s="195">
        <v>0</v>
      </c>
      <c r="AQ257" s="195">
        <v>3</v>
      </c>
      <c r="AR257" s="195">
        <v>1</v>
      </c>
      <c r="AS257" s="195">
        <v>0</v>
      </c>
      <c r="AT257" s="195">
        <v>0</v>
      </c>
      <c r="AU257" s="195">
        <v>1559.69</v>
      </c>
      <c r="AV257" s="195">
        <v>1.9869333008482455</v>
      </c>
      <c r="AW257" s="195">
        <v>9.111826928107972</v>
      </c>
      <c r="AX257" s="195">
        <v>103</v>
      </c>
      <c r="AY257" s="195">
        <v>773</v>
      </c>
      <c r="AZ257" s="195">
        <v>0.1332470892626132</v>
      </c>
      <c r="BA257" s="195">
        <v>0.06845263823909771</v>
      </c>
      <c r="BB257" s="195">
        <v>0.705133</v>
      </c>
      <c r="BC257" s="195">
        <v>932</v>
      </c>
      <c r="BD257" s="195">
        <v>1039</v>
      </c>
      <c r="BE257" s="195">
        <v>0.8970163618864293</v>
      </c>
      <c r="BF257" s="195">
        <v>0.482480021034299</v>
      </c>
      <c r="BG257" s="195">
        <v>0</v>
      </c>
      <c r="BH257" s="195">
        <v>1</v>
      </c>
      <c r="BI257" s="195">
        <v>0</v>
      </c>
      <c r="BJ257" s="195">
        <v>-743.76</v>
      </c>
      <c r="BK257" s="195">
        <v>-12705.9</v>
      </c>
      <c r="BL257" s="195">
        <v>-867.72</v>
      </c>
      <c r="BM257" s="195">
        <v>-4431.57</v>
      </c>
      <c r="BN257" s="195">
        <v>-123.96000000000001</v>
      </c>
      <c r="BO257" s="195">
        <v>111673</v>
      </c>
      <c r="BP257" s="195">
        <v>-56335.81679242151</v>
      </c>
      <c r="BQ257" s="195">
        <v>-264871.52999999997</v>
      </c>
      <c r="BR257" s="195">
        <v>88313.80101642758</v>
      </c>
      <c r="BS257" s="195">
        <v>301511</v>
      </c>
      <c r="BT257" s="195">
        <v>94788</v>
      </c>
      <c r="BU257" s="195">
        <v>235943.08993165064</v>
      </c>
      <c r="BV257" s="195">
        <v>13005.778783737596</v>
      </c>
      <c r="BW257" s="195">
        <v>42326.72978797646</v>
      </c>
      <c r="BX257" s="195">
        <v>107710.18747200553</v>
      </c>
      <c r="BY257" s="195">
        <v>159813.91595180737</v>
      </c>
      <c r="BZ257" s="195">
        <v>251861.8474837622</v>
      </c>
      <c r="CA257" s="195">
        <v>69629.61609329381</v>
      </c>
      <c r="CB257" s="195">
        <v>278.90999999999997</v>
      </c>
      <c r="CC257" s="195">
        <v>-4169.778077655308</v>
      </c>
      <c r="CD257" s="195">
        <v>1472686.0984430057</v>
      </c>
      <c r="CE257" s="195">
        <v>1044718.2016505841</v>
      </c>
      <c r="CF257" s="195">
        <v>0</v>
      </c>
      <c r="CG257" s="229">
        <v>2328215.3990687174</v>
      </c>
      <c r="CH257" s="195">
        <v>-101023</v>
      </c>
      <c r="CI257" s="195">
        <v>23508.031199999998</v>
      </c>
      <c r="CJ257" s="195">
        <v>10308142.373099992</v>
      </c>
      <c r="CL257" s="195">
        <v>3195</v>
      </c>
    </row>
    <row r="258" spans="1:90" ht="9.75">
      <c r="A258" s="195">
        <v>846</v>
      </c>
      <c r="B258" s="195" t="s">
        <v>261</v>
      </c>
      <c r="C258" s="195">
        <v>5363</v>
      </c>
      <c r="D258" s="195">
        <v>20929019.5</v>
      </c>
      <c r="E258" s="195">
        <v>8942573.479040125</v>
      </c>
      <c r="F258" s="195">
        <v>1023387.4966228474</v>
      </c>
      <c r="G258" s="195">
        <v>30894980.47566297</v>
      </c>
      <c r="H258" s="195">
        <v>3599.08</v>
      </c>
      <c r="I258" s="195">
        <v>19301866.04</v>
      </c>
      <c r="J258" s="195">
        <v>11593114.43566297</v>
      </c>
      <c r="K258" s="195">
        <v>180055.05586687123</v>
      </c>
      <c r="L258" s="195">
        <v>1680571.2313701361</v>
      </c>
      <c r="M258" s="195">
        <v>0</v>
      </c>
      <c r="N258" s="195">
        <v>13453740.722899977</v>
      </c>
      <c r="O258" s="195">
        <v>4950775.7113454575</v>
      </c>
      <c r="P258" s="195">
        <v>18404516.434245434</v>
      </c>
      <c r="Q258" s="195">
        <v>295</v>
      </c>
      <c r="R258" s="195">
        <v>53</v>
      </c>
      <c r="S258" s="195">
        <v>327</v>
      </c>
      <c r="T258" s="195">
        <v>193</v>
      </c>
      <c r="U258" s="195">
        <v>178</v>
      </c>
      <c r="V258" s="195">
        <v>2662</v>
      </c>
      <c r="W258" s="195">
        <v>837</v>
      </c>
      <c r="X258" s="195">
        <v>574</v>
      </c>
      <c r="Y258" s="195">
        <v>244</v>
      </c>
      <c r="Z258" s="195">
        <v>43</v>
      </c>
      <c r="AA258" s="195">
        <v>0</v>
      </c>
      <c r="AB258" s="195">
        <v>5255</v>
      </c>
      <c r="AC258" s="195">
        <v>65</v>
      </c>
      <c r="AD258" s="195">
        <v>1655</v>
      </c>
      <c r="AE258" s="195">
        <v>1.4442736837591137</v>
      </c>
      <c r="AF258" s="195">
        <v>8942573.479040125</v>
      </c>
      <c r="AG258" s="195">
        <v>4128541.3823875184</v>
      </c>
      <c r="AH258" s="195">
        <v>1263237.8287952375</v>
      </c>
      <c r="AI258" s="195">
        <v>294331.63979381137</v>
      </c>
      <c r="AJ258" s="195">
        <v>242</v>
      </c>
      <c r="AK258" s="195">
        <v>2307</v>
      </c>
      <c r="AL258" s="195">
        <v>0.7900350132734444</v>
      </c>
      <c r="AM258" s="195">
        <v>65</v>
      </c>
      <c r="AN258" s="195">
        <v>0.012120082043632295</v>
      </c>
      <c r="AO258" s="195">
        <v>0.008151828075378327</v>
      </c>
      <c r="AP258" s="195">
        <v>0</v>
      </c>
      <c r="AQ258" s="195">
        <v>43</v>
      </c>
      <c r="AR258" s="195">
        <v>0</v>
      </c>
      <c r="AS258" s="195">
        <v>0</v>
      </c>
      <c r="AT258" s="195">
        <v>0</v>
      </c>
      <c r="AU258" s="195">
        <v>554.7</v>
      </c>
      <c r="AV258" s="195">
        <v>9.668289165314583</v>
      </c>
      <c r="AW258" s="195">
        <v>1.8725745626200891</v>
      </c>
      <c r="AX258" s="195">
        <v>195</v>
      </c>
      <c r="AY258" s="195">
        <v>1367</v>
      </c>
      <c r="AZ258" s="195">
        <v>0.14264813460131676</v>
      </c>
      <c r="BA258" s="195">
        <v>0.07785368357780127</v>
      </c>
      <c r="BB258" s="195">
        <v>0</v>
      </c>
      <c r="BC258" s="195">
        <v>1823</v>
      </c>
      <c r="BD258" s="195">
        <v>1926</v>
      </c>
      <c r="BE258" s="195">
        <v>0.946521287642783</v>
      </c>
      <c r="BF258" s="195">
        <v>0.5319849467906527</v>
      </c>
      <c r="BG258" s="195">
        <v>0</v>
      </c>
      <c r="BH258" s="195">
        <v>0</v>
      </c>
      <c r="BI258" s="195">
        <v>0</v>
      </c>
      <c r="BJ258" s="195">
        <v>-1287.12</v>
      </c>
      <c r="BK258" s="195">
        <v>-21988.3</v>
      </c>
      <c r="BL258" s="195">
        <v>-1501.64</v>
      </c>
      <c r="BM258" s="195">
        <v>-7669.089999999999</v>
      </c>
      <c r="BN258" s="195">
        <v>-214.52</v>
      </c>
      <c r="BO258" s="195">
        <v>-115215</v>
      </c>
      <c r="BP258" s="195">
        <v>-126785.3120295765</v>
      </c>
      <c r="BQ258" s="195">
        <v>-458375.61</v>
      </c>
      <c r="BR258" s="195">
        <v>62084.1270564124</v>
      </c>
      <c r="BS258" s="195">
        <v>576996</v>
      </c>
      <c r="BT258" s="195">
        <v>180373</v>
      </c>
      <c r="BU258" s="195">
        <v>473410.9224047523</v>
      </c>
      <c r="BV258" s="195">
        <v>25183.388047769105</v>
      </c>
      <c r="BW258" s="195">
        <v>43857.31872270107</v>
      </c>
      <c r="BX258" s="195">
        <v>222955.8629928093</v>
      </c>
      <c r="BY258" s="195">
        <v>317312.53966913937</v>
      </c>
      <c r="BZ258" s="195">
        <v>515527.2529931522</v>
      </c>
      <c r="CA258" s="195">
        <v>144626.5101105741</v>
      </c>
      <c r="CB258" s="195">
        <v>482.66999999999996</v>
      </c>
      <c r="CC258" s="195">
        <v>2892.911402402562</v>
      </c>
      <c r="CD258" s="195">
        <v>2450487.5033997125</v>
      </c>
      <c r="CE258" s="195">
        <v>1680571.2313701361</v>
      </c>
      <c r="CF258" s="195">
        <v>0</v>
      </c>
      <c r="CG258" s="229">
        <v>4950775.7113454575</v>
      </c>
      <c r="CH258" s="195">
        <v>-359108</v>
      </c>
      <c r="CI258" s="195">
        <v>75603.39119999998</v>
      </c>
      <c r="CJ258" s="195">
        <v>18045408.434245434</v>
      </c>
      <c r="CL258" s="195">
        <v>5482</v>
      </c>
    </row>
    <row r="259" spans="1:90" ht="9.75">
      <c r="A259" s="195">
        <v>848</v>
      </c>
      <c r="B259" s="195" t="s">
        <v>262</v>
      </c>
      <c r="C259" s="195">
        <v>4653</v>
      </c>
      <c r="D259" s="195">
        <v>16324947.079999998</v>
      </c>
      <c r="E259" s="195">
        <v>8260353.792342428</v>
      </c>
      <c r="F259" s="195">
        <v>1747666.4596798662</v>
      </c>
      <c r="G259" s="195">
        <v>26332967.332022294</v>
      </c>
      <c r="H259" s="195">
        <v>3599.08</v>
      </c>
      <c r="I259" s="195">
        <v>16746519.24</v>
      </c>
      <c r="J259" s="195">
        <v>9586448.092022294</v>
      </c>
      <c r="K259" s="195">
        <v>309693.1895875054</v>
      </c>
      <c r="L259" s="195">
        <v>1895364.4693591797</v>
      </c>
      <c r="M259" s="195">
        <v>0</v>
      </c>
      <c r="N259" s="195">
        <v>11791505.75096898</v>
      </c>
      <c r="O259" s="195">
        <v>4545906.068049656</v>
      </c>
      <c r="P259" s="195">
        <v>16337411.819018636</v>
      </c>
      <c r="Q259" s="195">
        <v>232</v>
      </c>
      <c r="R259" s="195">
        <v>43</v>
      </c>
      <c r="S259" s="195">
        <v>251</v>
      </c>
      <c r="T259" s="195">
        <v>138</v>
      </c>
      <c r="U259" s="195">
        <v>144</v>
      </c>
      <c r="V259" s="195">
        <v>2503</v>
      </c>
      <c r="W259" s="195">
        <v>755</v>
      </c>
      <c r="X259" s="195">
        <v>413</v>
      </c>
      <c r="Y259" s="195">
        <v>174</v>
      </c>
      <c r="Z259" s="195">
        <v>8</v>
      </c>
      <c r="AA259" s="195">
        <v>1</v>
      </c>
      <c r="AB259" s="195">
        <v>4433</v>
      </c>
      <c r="AC259" s="195">
        <v>211</v>
      </c>
      <c r="AD259" s="195">
        <v>1342</v>
      </c>
      <c r="AE259" s="195">
        <v>1.5376602009432956</v>
      </c>
      <c r="AF259" s="195">
        <v>8260353.792342428</v>
      </c>
      <c r="AG259" s="195">
        <v>5177741.594771662</v>
      </c>
      <c r="AH259" s="195">
        <v>1179424.4989146034</v>
      </c>
      <c r="AI259" s="195">
        <v>508391.0141893105</v>
      </c>
      <c r="AJ259" s="195">
        <v>383</v>
      </c>
      <c r="AK259" s="195">
        <v>2009</v>
      </c>
      <c r="AL259" s="195">
        <v>1.4358114251635476</v>
      </c>
      <c r="AM259" s="195">
        <v>211</v>
      </c>
      <c r="AN259" s="195">
        <v>0.04534708790027939</v>
      </c>
      <c r="AO259" s="195">
        <v>0.04137883393202542</v>
      </c>
      <c r="AP259" s="195">
        <v>0</v>
      </c>
      <c r="AQ259" s="195">
        <v>8</v>
      </c>
      <c r="AR259" s="195">
        <v>1</v>
      </c>
      <c r="AS259" s="195">
        <v>0</v>
      </c>
      <c r="AT259" s="195">
        <v>0</v>
      </c>
      <c r="AU259" s="195">
        <v>837.75</v>
      </c>
      <c r="AV259" s="195">
        <v>5.554162936436884</v>
      </c>
      <c r="AW259" s="195">
        <v>3.2596437234947215</v>
      </c>
      <c r="AX259" s="195">
        <v>213</v>
      </c>
      <c r="AY259" s="195">
        <v>1307</v>
      </c>
      <c r="AZ259" s="195">
        <v>0.16296863045141546</v>
      </c>
      <c r="BA259" s="195">
        <v>0.09817417942789998</v>
      </c>
      <c r="BB259" s="195">
        <v>0.176333</v>
      </c>
      <c r="BC259" s="195">
        <v>1374</v>
      </c>
      <c r="BD259" s="195">
        <v>1547</v>
      </c>
      <c r="BE259" s="195">
        <v>0.8881706528765352</v>
      </c>
      <c r="BF259" s="195">
        <v>0.47363431202440487</v>
      </c>
      <c r="BG259" s="195">
        <v>0</v>
      </c>
      <c r="BH259" s="195">
        <v>1</v>
      </c>
      <c r="BI259" s="195">
        <v>0</v>
      </c>
      <c r="BJ259" s="195">
        <v>-1116.72</v>
      </c>
      <c r="BK259" s="195">
        <v>-19077.3</v>
      </c>
      <c r="BL259" s="195">
        <v>-1302.8400000000001</v>
      </c>
      <c r="BM259" s="195">
        <v>-6653.79</v>
      </c>
      <c r="BN259" s="195">
        <v>-186.12</v>
      </c>
      <c r="BO259" s="195">
        <v>296673</v>
      </c>
      <c r="BP259" s="195">
        <v>-197066.35464388097</v>
      </c>
      <c r="BQ259" s="195">
        <v>-397691.91</v>
      </c>
      <c r="BR259" s="195">
        <v>146059.5290362984</v>
      </c>
      <c r="BS259" s="195">
        <v>488924</v>
      </c>
      <c r="BT259" s="195">
        <v>151458</v>
      </c>
      <c r="BU259" s="195">
        <v>407823.27488089685</v>
      </c>
      <c r="BV259" s="195">
        <v>23600.248029461156</v>
      </c>
      <c r="BW259" s="195">
        <v>70179.89737688669</v>
      </c>
      <c r="BX259" s="195">
        <v>178361.8782136875</v>
      </c>
      <c r="BY259" s="195">
        <v>258633.18425387493</v>
      </c>
      <c r="BZ259" s="195">
        <v>426043.25547438674</v>
      </c>
      <c r="CA259" s="195">
        <v>124023.69196412733</v>
      </c>
      <c r="CB259" s="195">
        <v>418.77</v>
      </c>
      <c r="CC259" s="195">
        <v>78219.85477344132</v>
      </c>
      <c r="CD259" s="195">
        <v>2650418.5840030606</v>
      </c>
      <c r="CE259" s="195">
        <v>1895364.4693591797</v>
      </c>
      <c r="CF259" s="195">
        <v>0</v>
      </c>
      <c r="CG259" s="229">
        <v>4545906.068049656</v>
      </c>
      <c r="CH259" s="195">
        <v>452746</v>
      </c>
      <c r="CI259" s="195">
        <v>-39813.878880000004</v>
      </c>
      <c r="CJ259" s="195">
        <v>16790157.819018636</v>
      </c>
      <c r="CL259" s="195">
        <v>4738</v>
      </c>
    </row>
    <row r="260" spans="1:90" ht="9.75">
      <c r="A260" s="195">
        <v>849</v>
      </c>
      <c r="B260" s="195" t="s">
        <v>263</v>
      </c>
      <c r="C260" s="195">
        <v>3232</v>
      </c>
      <c r="D260" s="195">
        <v>12767849.62</v>
      </c>
      <c r="E260" s="195">
        <v>3957546.753969505</v>
      </c>
      <c r="F260" s="195">
        <v>783283.6270009635</v>
      </c>
      <c r="G260" s="195">
        <v>17508680.000970468</v>
      </c>
      <c r="H260" s="195">
        <v>3599.08</v>
      </c>
      <c r="I260" s="195">
        <v>11632226.56</v>
      </c>
      <c r="J260" s="195">
        <v>5876453.440970467</v>
      </c>
      <c r="K260" s="195">
        <v>163513.7074105532</v>
      </c>
      <c r="L260" s="195">
        <v>953362.3908132078</v>
      </c>
      <c r="M260" s="195">
        <v>0</v>
      </c>
      <c r="N260" s="195">
        <v>6993329.539194229</v>
      </c>
      <c r="O260" s="195">
        <v>3224221.0022623264</v>
      </c>
      <c r="P260" s="195">
        <v>10217550.541456556</v>
      </c>
      <c r="Q260" s="195">
        <v>229</v>
      </c>
      <c r="R260" s="195">
        <v>54</v>
      </c>
      <c r="S260" s="195">
        <v>276</v>
      </c>
      <c r="T260" s="195">
        <v>135</v>
      </c>
      <c r="U260" s="195">
        <v>115</v>
      </c>
      <c r="V260" s="195">
        <v>1621</v>
      </c>
      <c r="W260" s="195">
        <v>437</v>
      </c>
      <c r="X260" s="195">
        <v>253</v>
      </c>
      <c r="Y260" s="195">
        <v>112</v>
      </c>
      <c r="Z260" s="195">
        <v>3</v>
      </c>
      <c r="AA260" s="195">
        <v>0</v>
      </c>
      <c r="AB260" s="195">
        <v>3190</v>
      </c>
      <c r="AC260" s="195">
        <v>39</v>
      </c>
      <c r="AD260" s="195">
        <v>802</v>
      </c>
      <c r="AE260" s="195">
        <v>1.060594766577656</v>
      </c>
      <c r="AF260" s="195">
        <v>3957546.753969505</v>
      </c>
      <c r="AG260" s="195">
        <v>10132268.784868073</v>
      </c>
      <c r="AH260" s="195">
        <v>3378231.924468363</v>
      </c>
      <c r="AI260" s="195">
        <v>856237.4975819967</v>
      </c>
      <c r="AJ260" s="195">
        <v>134</v>
      </c>
      <c r="AK260" s="195">
        <v>1407</v>
      </c>
      <c r="AL260" s="195">
        <v>0.7172809034324423</v>
      </c>
      <c r="AM260" s="195">
        <v>39</v>
      </c>
      <c r="AN260" s="195">
        <v>0.012066831683168317</v>
      </c>
      <c r="AO260" s="195">
        <v>0.008098577714914349</v>
      </c>
      <c r="AP260" s="195">
        <v>0</v>
      </c>
      <c r="AQ260" s="195">
        <v>3</v>
      </c>
      <c r="AR260" s="195">
        <v>0</v>
      </c>
      <c r="AS260" s="195">
        <v>0</v>
      </c>
      <c r="AT260" s="195">
        <v>0</v>
      </c>
      <c r="AU260" s="195">
        <v>608.82</v>
      </c>
      <c r="AV260" s="195">
        <v>5.308629808481981</v>
      </c>
      <c r="AW260" s="195">
        <v>3.4104077715301395</v>
      </c>
      <c r="AX260" s="195">
        <v>116</v>
      </c>
      <c r="AY260" s="195">
        <v>842</v>
      </c>
      <c r="AZ260" s="195">
        <v>0.1377672209026128</v>
      </c>
      <c r="BA260" s="195">
        <v>0.07297276987909733</v>
      </c>
      <c r="BB260" s="195">
        <v>0.086933</v>
      </c>
      <c r="BC260" s="195">
        <v>1125</v>
      </c>
      <c r="BD260" s="195">
        <v>1210</v>
      </c>
      <c r="BE260" s="195">
        <v>0.9297520661157025</v>
      </c>
      <c r="BF260" s="195">
        <v>0.5152157252635722</v>
      </c>
      <c r="BG260" s="195">
        <v>0</v>
      </c>
      <c r="BH260" s="195">
        <v>0</v>
      </c>
      <c r="BI260" s="195">
        <v>0</v>
      </c>
      <c r="BJ260" s="195">
        <v>-775.68</v>
      </c>
      <c r="BK260" s="195">
        <v>-13251.199999999999</v>
      </c>
      <c r="BL260" s="195">
        <v>-904.96</v>
      </c>
      <c r="BM260" s="195">
        <v>-4621.76</v>
      </c>
      <c r="BN260" s="195">
        <v>-129.28</v>
      </c>
      <c r="BO260" s="195">
        <v>-35286</v>
      </c>
      <c r="BP260" s="195">
        <v>-91099.55781598002</v>
      </c>
      <c r="BQ260" s="195">
        <v>-276239.04</v>
      </c>
      <c r="BR260" s="195">
        <v>23437.54527264461</v>
      </c>
      <c r="BS260" s="195">
        <v>314226</v>
      </c>
      <c r="BT260" s="195">
        <v>100168</v>
      </c>
      <c r="BU260" s="195">
        <v>257451.3146865465</v>
      </c>
      <c r="BV260" s="195">
        <v>12554.810613471816</v>
      </c>
      <c r="BW260" s="195">
        <v>41698.33530034056</v>
      </c>
      <c r="BX260" s="195">
        <v>129523.2545463595</v>
      </c>
      <c r="BY260" s="195">
        <v>173125.70093132294</v>
      </c>
      <c r="BZ260" s="195">
        <v>339131.47494841396</v>
      </c>
      <c r="CA260" s="195">
        <v>83990.13880289915</v>
      </c>
      <c r="CB260" s="195">
        <v>290.88</v>
      </c>
      <c r="CC260" s="195">
        <v>-8268.06647281082</v>
      </c>
      <c r="CD260" s="195">
        <v>1432043.3886291878</v>
      </c>
      <c r="CE260" s="195">
        <v>953362.3908132078</v>
      </c>
      <c r="CF260" s="195">
        <v>0</v>
      </c>
      <c r="CG260" s="229">
        <v>3224221.0022623264</v>
      </c>
      <c r="CH260" s="195">
        <v>-40444</v>
      </c>
      <c r="CI260" s="195">
        <v>148471.776</v>
      </c>
      <c r="CJ260" s="195">
        <v>10177106.541456556</v>
      </c>
      <c r="CL260" s="195">
        <v>3311</v>
      </c>
    </row>
    <row r="261" spans="1:90" ht="9.75">
      <c r="A261" s="195">
        <v>850</v>
      </c>
      <c r="B261" s="195" t="s">
        <v>264</v>
      </c>
      <c r="C261" s="195">
        <v>2432</v>
      </c>
      <c r="D261" s="195">
        <v>9151781.9</v>
      </c>
      <c r="E261" s="195">
        <v>2966497.6827737344</v>
      </c>
      <c r="F261" s="195">
        <v>559771.5268448996</v>
      </c>
      <c r="G261" s="195">
        <v>12678051.109618634</v>
      </c>
      <c r="H261" s="195">
        <v>3599.08</v>
      </c>
      <c r="I261" s="195">
        <v>8752962.56</v>
      </c>
      <c r="J261" s="195">
        <v>3925088.5496186335</v>
      </c>
      <c r="K261" s="195">
        <v>31963.13792836073</v>
      </c>
      <c r="L261" s="195">
        <v>779552.7605452681</v>
      </c>
      <c r="M261" s="195">
        <v>0</v>
      </c>
      <c r="N261" s="195">
        <v>4736604.448092262</v>
      </c>
      <c r="O261" s="195">
        <v>1746967.278442926</v>
      </c>
      <c r="P261" s="195">
        <v>6483571.726535188</v>
      </c>
      <c r="Q261" s="195">
        <v>169</v>
      </c>
      <c r="R261" s="195">
        <v>41</v>
      </c>
      <c r="S261" s="195">
        <v>199</v>
      </c>
      <c r="T261" s="195">
        <v>80</v>
      </c>
      <c r="U261" s="195">
        <v>63</v>
      </c>
      <c r="V261" s="195">
        <v>1252</v>
      </c>
      <c r="W261" s="195">
        <v>367</v>
      </c>
      <c r="X261" s="195">
        <v>179</v>
      </c>
      <c r="Y261" s="195">
        <v>82</v>
      </c>
      <c r="Z261" s="195">
        <v>0</v>
      </c>
      <c r="AA261" s="195">
        <v>0</v>
      </c>
      <c r="AB261" s="195">
        <v>2409</v>
      </c>
      <c r="AC261" s="195">
        <v>23</v>
      </c>
      <c r="AD261" s="195">
        <v>628</v>
      </c>
      <c r="AE261" s="195">
        <v>1.056513912777895</v>
      </c>
      <c r="AF261" s="195">
        <v>2966497.6827737344</v>
      </c>
      <c r="AG261" s="195">
        <v>9826257.562828084</v>
      </c>
      <c r="AH261" s="195">
        <v>3069998.12056696</v>
      </c>
      <c r="AI261" s="195">
        <v>793803.5133833092</v>
      </c>
      <c r="AJ261" s="195">
        <v>148</v>
      </c>
      <c r="AK261" s="195">
        <v>1110</v>
      </c>
      <c r="AL261" s="195">
        <v>1.0041932648054193</v>
      </c>
      <c r="AM261" s="195">
        <v>23</v>
      </c>
      <c r="AN261" s="195">
        <v>0.009457236842105263</v>
      </c>
      <c r="AO261" s="195">
        <v>0.005488982873851295</v>
      </c>
      <c r="AP261" s="195">
        <v>0</v>
      </c>
      <c r="AQ261" s="195">
        <v>0</v>
      </c>
      <c r="AR261" s="195">
        <v>0</v>
      </c>
      <c r="AS261" s="195">
        <v>0</v>
      </c>
      <c r="AT261" s="195">
        <v>0</v>
      </c>
      <c r="AU261" s="195">
        <v>361.44</v>
      </c>
      <c r="AV261" s="195">
        <v>6.728640991589199</v>
      </c>
      <c r="AW261" s="195">
        <v>2.6906759296051375</v>
      </c>
      <c r="AX261" s="195">
        <v>91</v>
      </c>
      <c r="AY261" s="195">
        <v>723</v>
      </c>
      <c r="AZ261" s="195">
        <v>0.12586445366528354</v>
      </c>
      <c r="BA261" s="195">
        <v>0.061070002641768054</v>
      </c>
      <c r="BB261" s="195">
        <v>0</v>
      </c>
      <c r="BC261" s="195">
        <v>563</v>
      </c>
      <c r="BD261" s="195">
        <v>904</v>
      </c>
      <c r="BE261" s="195">
        <v>0.6227876106194691</v>
      </c>
      <c r="BF261" s="195">
        <v>0.20825126976733876</v>
      </c>
      <c r="BG261" s="195">
        <v>0</v>
      </c>
      <c r="BH261" s="195">
        <v>0</v>
      </c>
      <c r="BI261" s="195">
        <v>0</v>
      </c>
      <c r="BJ261" s="195">
        <v>-583.68</v>
      </c>
      <c r="BK261" s="195">
        <v>-9971.199999999999</v>
      </c>
      <c r="BL261" s="195">
        <v>-680.96</v>
      </c>
      <c r="BM261" s="195">
        <v>-3477.7599999999998</v>
      </c>
      <c r="BN261" s="195">
        <v>-97.28</v>
      </c>
      <c r="BO261" s="195">
        <v>37010</v>
      </c>
      <c r="BP261" s="195">
        <v>-33634.69253132635</v>
      </c>
      <c r="BQ261" s="195">
        <v>-207863.04</v>
      </c>
      <c r="BR261" s="195">
        <v>129204.97141114902</v>
      </c>
      <c r="BS261" s="195">
        <v>217595</v>
      </c>
      <c r="BT261" s="195">
        <v>70121</v>
      </c>
      <c r="BU261" s="195">
        <v>157566.65010776315</v>
      </c>
      <c r="BV261" s="195">
        <v>6018.4220331636425</v>
      </c>
      <c r="BW261" s="195">
        <v>16014.904402014883</v>
      </c>
      <c r="BX261" s="195">
        <v>71238.97880583534</v>
      </c>
      <c r="BY261" s="195">
        <v>131906.43722749897</v>
      </c>
      <c r="BZ261" s="195">
        <v>199318.96465986373</v>
      </c>
      <c r="CA261" s="195">
        <v>52076.235371586336</v>
      </c>
      <c r="CB261" s="195">
        <v>218.88</v>
      </c>
      <c r="CC261" s="195">
        <v>16542.449057719383</v>
      </c>
      <c r="CD261" s="195">
        <v>1104832.8930765945</v>
      </c>
      <c r="CE261" s="195">
        <v>779552.7605452681</v>
      </c>
      <c r="CF261" s="195">
        <v>0</v>
      </c>
      <c r="CG261" s="229">
        <v>1746967.278442926</v>
      </c>
      <c r="CH261" s="195">
        <v>-538270</v>
      </c>
      <c r="CI261" s="195">
        <v>206792.53152000002</v>
      </c>
      <c r="CJ261" s="195">
        <v>5945301.726535188</v>
      </c>
      <c r="CL261" s="195">
        <v>2431</v>
      </c>
    </row>
    <row r="262" spans="1:90" ht="9.75">
      <c r="A262" s="195">
        <v>851</v>
      </c>
      <c r="B262" s="195" t="s">
        <v>265</v>
      </c>
      <c r="C262" s="195">
        <v>22117</v>
      </c>
      <c r="D262" s="195">
        <v>77674064.5</v>
      </c>
      <c r="E262" s="195">
        <v>24357242.290253762</v>
      </c>
      <c r="F262" s="195">
        <v>4651590.709978053</v>
      </c>
      <c r="G262" s="195">
        <v>106682897.50023182</v>
      </c>
      <c r="H262" s="195">
        <v>3599.08</v>
      </c>
      <c r="I262" s="195">
        <v>79600852.36</v>
      </c>
      <c r="J262" s="195">
        <v>27082045.140231818</v>
      </c>
      <c r="K262" s="195">
        <v>1022794.085757582</v>
      </c>
      <c r="L262" s="195">
        <v>2902748.5925772483</v>
      </c>
      <c r="M262" s="195">
        <v>0</v>
      </c>
      <c r="N262" s="195">
        <v>31007587.81856665</v>
      </c>
      <c r="O262" s="195">
        <v>8420200.911313172</v>
      </c>
      <c r="P262" s="195">
        <v>39427788.72987983</v>
      </c>
      <c r="Q262" s="195">
        <v>1465</v>
      </c>
      <c r="R262" s="195">
        <v>294</v>
      </c>
      <c r="S262" s="195">
        <v>1633</v>
      </c>
      <c r="T262" s="195">
        <v>824</v>
      </c>
      <c r="U262" s="195">
        <v>833</v>
      </c>
      <c r="V262" s="195">
        <v>12448</v>
      </c>
      <c r="W262" s="195">
        <v>2728</v>
      </c>
      <c r="X262" s="195">
        <v>1319</v>
      </c>
      <c r="Y262" s="195">
        <v>573</v>
      </c>
      <c r="Z262" s="195">
        <v>99</v>
      </c>
      <c r="AA262" s="195">
        <v>13</v>
      </c>
      <c r="AB262" s="195">
        <v>21413</v>
      </c>
      <c r="AC262" s="195">
        <v>592</v>
      </c>
      <c r="AD262" s="195">
        <v>4620</v>
      </c>
      <c r="AE262" s="195">
        <v>0.9538864417932158</v>
      </c>
      <c r="AF262" s="195">
        <v>24357242.290253762</v>
      </c>
      <c r="AG262" s="195">
        <v>5054273.236235337</v>
      </c>
      <c r="AH262" s="195">
        <v>1148253.9403907838</v>
      </c>
      <c r="AI262" s="195">
        <v>499471.873589498</v>
      </c>
      <c r="AJ262" s="195">
        <v>1572</v>
      </c>
      <c r="AK262" s="195">
        <v>10247</v>
      </c>
      <c r="AL262" s="195">
        <v>1.1554053471314427</v>
      </c>
      <c r="AM262" s="195">
        <v>592</v>
      </c>
      <c r="AN262" s="195">
        <v>0.026766740516344895</v>
      </c>
      <c r="AO262" s="195">
        <v>0.022798486548090927</v>
      </c>
      <c r="AP262" s="195">
        <v>0</v>
      </c>
      <c r="AQ262" s="195">
        <v>99</v>
      </c>
      <c r="AR262" s="195">
        <v>13</v>
      </c>
      <c r="AS262" s="195">
        <v>0</v>
      </c>
      <c r="AT262" s="195">
        <v>0</v>
      </c>
      <c r="AU262" s="195">
        <v>1188</v>
      </c>
      <c r="AV262" s="195">
        <v>18.617003367003367</v>
      </c>
      <c r="AW262" s="195">
        <v>0.9724761820214279</v>
      </c>
      <c r="AX262" s="195">
        <v>811</v>
      </c>
      <c r="AY262" s="195">
        <v>6431</v>
      </c>
      <c r="AZ262" s="195">
        <v>0.12610791478774686</v>
      </c>
      <c r="BA262" s="195">
        <v>0.06131346376423137</v>
      </c>
      <c r="BB262" s="195">
        <v>0.038183</v>
      </c>
      <c r="BC262" s="195">
        <v>8603</v>
      </c>
      <c r="BD262" s="195">
        <v>8422</v>
      </c>
      <c r="BE262" s="195">
        <v>1.0214913322251247</v>
      </c>
      <c r="BF262" s="195">
        <v>0.6069549913729944</v>
      </c>
      <c r="BG262" s="195">
        <v>0</v>
      </c>
      <c r="BH262" s="195">
        <v>13</v>
      </c>
      <c r="BI262" s="195">
        <v>0</v>
      </c>
      <c r="BJ262" s="195">
        <v>-5308.08</v>
      </c>
      <c r="BK262" s="195">
        <v>-90679.7</v>
      </c>
      <c r="BL262" s="195">
        <v>-6192.76</v>
      </c>
      <c r="BM262" s="195">
        <v>-31627.309999999998</v>
      </c>
      <c r="BN262" s="195">
        <v>-884.6800000000001</v>
      </c>
      <c r="BO262" s="195">
        <v>-14349</v>
      </c>
      <c r="BP262" s="195">
        <v>-1139570.7734394914</v>
      </c>
      <c r="BQ262" s="195">
        <v>-1890339.99</v>
      </c>
      <c r="BR262" s="195">
        <v>-580763.6914084479</v>
      </c>
      <c r="BS262" s="195">
        <v>1689783</v>
      </c>
      <c r="BT262" s="195">
        <v>512361</v>
      </c>
      <c r="BU262" s="195">
        <v>1252194.124183459</v>
      </c>
      <c r="BV262" s="195">
        <v>40707.48580701725</v>
      </c>
      <c r="BW262" s="195">
        <v>63350.42689183841</v>
      </c>
      <c r="BX262" s="195">
        <v>564846.7675050591</v>
      </c>
      <c r="BY262" s="195">
        <v>986831.8784667774</v>
      </c>
      <c r="BZ262" s="195">
        <v>1548331.791137923</v>
      </c>
      <c r="CA262" s="195">
        <v>440767.03542465175</v>
      </c>
      <c r="CB262" s="195">
        <v>1990.53</v>
      </c>
      <c r="CC262" s="195">
        <v>188538.65800846156</v>
      </c>
      <c r="CD262" s="195">
        <v>6694590.00601674</v>
      </c>
      <c r="CE262" s="195">
        <v>2902748.5925772483</v>
      </c>
      <c r="CF262" s="195">
        <v>0</v>
      </c>
      <c r="CG262" s="229">
        <v>8420200.911313172</v>
      </c>
      <c r="CH262" s="195">
        <v>-886494</v>
      </c>
      <c r="CI262" s="195">
        <v>119246.27904</v>
      </c>
      <c r="CJ262" s="195">
        <v>38541294.72987983</v>
      </c>
      <c r="CL262" s="195">
        <v>22199</v>
      </c>
    </row>
    <row r="263" spans="1:90" ht="9.75">
      <c r="A263" s="195">
        <v>853</v>
      </c>
      <c r="B263" s="195" t="s">
        <v>266</v>
      </c>
      <c r="C263" s="195">
        <v>187604</v>
      </c>
      <c r="D263" s="195">
        <v>581114594.0699999</v>
      </c>
      <c r="E263" s="195">
        <v>202471335.9419543</v>
      </c>
      <c r="F263" s="195">
        <v>71885819.86705758</v>
      </c>
      <c r="G263" s="195">
        <v>855471749.8790119</v>
      </c>
      <c r="H263" s="195">
        <v>3599.08</v>
      </c>
      <c r="I263" s="195">
        <v>675201804.3199999</v>
      </c>
      <c r="J263" s="195">
        <v>180269945.55901194</v>
      </c>
      <c r="K263" s="195">
        <v>9796625.289243761</v>
      </c>
      <c r="L263" s="195">
        <v>31385731.310392052</v>
      </c>
      <c r="M263" s="195">
        <v>0</v>
      </c>
      <c r="N263" s="195">
        <v>221452302.15864775</v>
      </c>
      <c r="O263" s="195">
        <v>-1027344.6763409525</v>
      </c>
      <c r="P263" s="195">
        <v>220424957.48230678</v>
      </c>
      <c r="Q263" s="195">
        <v>10422</v>
      </c>
      <c r="R263" s="195">
        <v>1643</v>
      </c>
      <c r="S263" s="195">
        <v>9198</v>
      </c>
      <c r="T263" s="195">
        <v>4312</v>
      </c>
      <c r="U263" s="195">
        <v>4934</v>
      </c>
      <c r="V263" s="195">
        <v>119094</v>
      </c>
      <c r="W263" s="195">
        <v>20832</v>
      </c>
      <c r="X263" s="195">
        <v>11696</v>
      </c>
      <c r="Y263" s="195">
        <v>5473</v>
      </c>
      <c r="Z263" s="195">
        <v>10175</v>
      </c>
      <c r="AA263" s="195">
        <v>16</v>
      </c>
      <c r="AB263" s="195">
        <v>157536</v>
      </c>
      <c r="AC263" s="195">
        <v>19877</v>
      </c>
      <c r="AD263" s="195">
        <v>38001</v>
      </c>
      <c r="AE263" s="195">
        <v>0.9347946799604406</v>
      </c>
      <c r="AF263" s="195">
        <v>202471335.9419543</v>
      </c>
      <c r="AG263" s="195">
        <v>3423017.344874888</v>
      </c>
      <c r="AH263" s="195">
        <v>786999.9975959576</v>
      </c>
      <c r="AI263" s="195">
        <v>356765.6239924986</v>
      </c>
      <c r="AJ263" s="195">
        <v>15169</v>
      </c>
      <c r="AK263" s="195">
        <v>91542</v>
      </c>
      <c r="AL263" s="195">
        <v>1.2480015430485518</v>
      </c>
      <c r="AM263" s="195">
        <v>19877</v>
      </c>
      <c r="AN263" s="195">
        <v>0.10595189868019872</v>
      </c>
      <c r="AO263" s="195">
        <v>0.10198364471194475</v>
      </c>
      <c r="AP263" s="195">
        <v>1</v>
      </c>
      <c r="AQ263" s="195">
        <v>10175</v>
      </c>
      <c r="AR263" s="195">
        <v>16</v>
      </c>
      <c r="AS263" s="195">
        <v>0</v>
      </c>
      <c r="AT263" s="195">
        <v>0</v>
      </c>
      <c r="AU263" s="195">
        <v>245.67</v>
      </c>
      <c r="AV263" s="195">
        <v>763.6422843652053</v>
      </c>
      <c r="AW263" s="195">
        <v>0.023708210932915204</v>
      </c>
      <c r="AX263" s="195">
        <v>9404</v>
      </c>
      <c r="AY263" s="195">
        <v>57866</v>
      </c>
      <c r="AZ263" s="195">
        <v>0.16251339301144022</v>
      </c>
      <c r="BA263" s="195">
        <v>0.09771894198792473</v>
      </c>
      <c r="BB263" s="195">
        <v>0</v>
      </c>
      <c r="BC263" s="195">
        <v>95421</v>
      </c>
      <c r="BD263" s="195">
        <v>76830</v>
      </c>
      <c r="BE263" s="195">
        <v>1.2419757907067552</v>
      </c>
      <c r="BF263" s="195">
        <v>0.8274394498546249</v>
      </c>
      <c r="BG263" s="195">
        <v>0</v>
      </c>
      <c r="BH263" s="195">
        <v>16</v>
      </c>
      <c r="BI263" s="195">
        <v>0</v>
      </c>
      <c r="BJ263" s="195">
        <v>-45024.96</v>
      </c>
      <c r="BK263" s="195">
        <v>-769176.3999999999</v>
      </c>
      <c r="BL263" s="195">
        <v>-52529.12</v>
      </c>
      <c r="BM263" s="195">
        <v>-268273.72</v>
      </c>
      <c r="BN263" s="195">
        <v>-7504.16</v>
      </c>
      <c r="BO263" s="195">
        <v>491739</v>
      </c>
      <c r="BP263" s="195">
        <v>-9882945.790805394</v>
      </c>
      <c r="BQ263" s="195">
        <v>-16034513.879999999</v>
      </c>
      <c r="BR263" s="195">
        <v>497689.7856930196</v>
      </c>
      <c r="BS263" s="195">
        <v>12023956</v>
      </c>
      <c r="BT263" s="195">
        <v>4740530</v>
      </c>
      <c r="BU263" s="195">
        <v>11427222.350982357</v>
      </c>
      <c r="BV263" s="195">
        <v>564913.7235415687</v>
      </c>
      <c r="BW263" s="195">
        <v>366930.12714489934</v>
      </c>
      <c r="BX263" s="195">
        <v>4587595.647429567</v>
      </c>
      <c r="BY263" s="195">
        <v>9653934.222865572</v>
      </c>
      <c r="BZ263" s="195">
        <v>13341231.3378736</v>
      </c>
      <c r="CA263" s="195">
        <v>5854496.715964283</v>
      </c>
      <c r="CB263" s="195">
        <v>16884.36</v>
      </c>
      <c r="CC263" s="195">
        <v>199025.50970257632</v>
      </c>
      <c r="CD263" s="195">
        <v>63766148.78119744</v>
      </c>
      <c r="CE263" s="195">
        <v>31385731.310392052</v>
      </c>
      <c r="CF263" s="195">
        <v>0</v>
      </c>
      <c r="CG263" s="229">
        <v>-1027344.6763409525</v>
      </c>
      <c r="CH263" s="195">
        <v>35852963</v>
      </c>
      <c r="CI263" s="195">
        <v>-2238281.0495519964</v>
      </c>
      <c r="CJ263" s="195">
        <v>256277920.48230678</v>
      </c>
      <c r="CL263" s="195">
        <v>185908</v>
      </c>
    </row>
    <row r="264" spans="1:90" ht="9.75">
      <c r="A264" s="195">
        <v>857</v>
      </c>
      <c r="B264" s="195" t="s">
        <v>267</v>
      </c>
      <c r="C264" s="195">
        <v>2643</v>
      </c>
      <c r="D264" s="195">
        <v>9167410.820000002</v>
      </c>
      <c r="E264" s="195">
        <v>5631459.767729602</v>
      </c>
      <c r="F264" s="195">
        <v>841579.1147706246</v>
      </c>
      <c r="G264" s="195">
        <v>15640449.702500228</v>
      </c>
      <c r="H264" s="195">
        <v>3599.08</v>
      </c>
      <c r="I264" s="195">
        <v>9512368.44</v>
      </c>
      <c r="J264" s="195">
        <v>6128081.262500228</v>
      </c>
      <c r="K264" s="195">
        <v>237343.5310495987</v>
      </c>
      <c r="L264" s="195">
        <v>929036.7682365129</v>
      </c>
      <c r="M264" s="195">
        <v>0</v>
      </c>
      <c r="N264" s="195">
        <v>7294461.561786341</v>
      </c>
      <c r="O264" s="195">
        <v>2564361.2657090914</v>
      </c>
      <c r="P264" s="195">
        <v>9858822.827495432</v>
      </c>
      <c r="Q264" s="195">
        <v>101</v>
      </c>
      <c r="R264" s="195">
        <v>19</v>
      </c>
      <c r="S264" s="195">
        <v>139</v>
      </c>
      <c r="T264" s="195">
        <v>71</v>
      </c>
      <c r="U264" s="195">
        <v>55</v>
      </c>
      <c r="V264" s="195">
        <v>1406</v>
      </c>
      <c r="W264" s="195">
        <v>462</v>
      </c>
      <c r="X264" s="195">
        <v>287</v>
      </c>
      <c r="Y264" s="195">
        <v>103</v>
      </c>
      <c r="Z264" s="195">
        <v>2</v>
      </c>
      <c r="AA264" s="195">
        <v>1</v>
      </c>
      <c r="AB264" s="195">
        <v>2601</v>
      </c>
      <c r="AC264" s="195">
        <v>39</v>
      </c>
      <c r="AD264" s="195">
        <v>852</v>
      </c>
      <c r="AE264" s="195">
        <v>1.8455193381214807</v>
      </c>
      <c r="AF264" s="195">
        <v>5631459.767729602</v>
      </c>
      <c r="AG264" s="195">
        <v>238843873.32588062</v>
      </c>
      <c r="AH264" s="195">
        <v>56974044.99498606</v>
      </c>
      <c r="AI264" s="195">
        <v>30066422.961967822</v>
      </c>
      <c r="AJ264" s="195">
        <v>168</v>
      </c>
      <c r="AK264" s="195">
        <v>1044</v>
      </c>
      <c r="AL264" s="195">
        <v>1.2119573885582646</v>
      </c>
      <c r="AM264" s="195">
        <v>39</v>
      </c>
      <c r="AN264" s="195">
        <v>0.014755959137343927</v>
      </c>
      <c r="AO264" s="195">
        <v>0.010787705169089959</v>
      </c>
      <c r="AP264" s="195">
        <v>0</v>
      </c>
      <c r="AQ264" s="195">
        <v>2</v>
      </c>
      <c r="AR264" s="195">
        <v>1</v>
      </c>
      <c r="AS264" s="195">
        <v>0</v>
      </c>
      <c r="AT264" s="195">
        <v>0</v>
      </c>
      <c r="AU264" s="195">
        <v>543.17</v>
      </c>
      <c r="AV264" s="195">
        <v>4.865879927094649</v>
      </c>
      <c r="AW264" s="195">
        <v>3.720723204494179</v>
      </c>
      <c r="AX264" s="195">
        <v>117</v>
      </c>
      <c r="AY264" s="195">
        <v>673</v>
      </c>
      <c r="AZ264" s="195">
        <v>0.1738484398216939</v>
      </c>
      <c r="BA264" s="195">
        <v>0.10905398879817842</v>
      </c>
      <c r="BB264" s="195">
        <v>0.3374</v>
      </c>
      <c r="BC264" s="195">
        <v>614</v>
      </c>
      <c r="BD264" s="195">
        <v>846</v>
      </c>
      <c r="BE264" s="195">
        <v>0.7257683215130024</v>
      </c>
      <c r="BF264" s="195">
        <v>0.3112319806608721</v>
      </c>
      <c r="BG264" s="195">
        <v>0</v>
      </c>
      <c r="BH264" s="195">
        <v>1</v>
      </c>
      <c r="BI264" s="195">
        <v>0</v>
      </c>
      <c r="BJ264" s="195">
        <v>-634.3199999999999</v>
      </c>
      <c r="BK264" s="195">
        <v>-10836.3</v>
      </c>
      <c r="BL264" s="195">
        <v>-740.0400000000001</v>
      </c>
      <c r="BM264" s="195">
        <v>-3779.49</v>
      </c>
      <c r="BN264" s="195">
        <v>-105.72</v>
      </c>
      <c r="BO264" s="195">
        <v>106862</v>
      </c>
      <c r="BP264" s="195">
        <v>-76348.0937102513</v>
      </c>
      <c r="BQ264" s="195">
        <v>-225897.21</v>
      </c>
      <c r="BR264" s="195">
        <v>24017.81958437711</v>
      </c>
      <c r="BS264" s="195">
        <v>300356</v>
      </c>
      <c r="BT264" s="195">
        <v>87021</v>
      </c>
      <c r="BU264" s="195">
        <v>228750.0569633556</v>
      </c>
      <c r="BV264" s="195">
        <v>10969.57630153163</v>
      </c>
      <c r="BW264" s="195">
        <v>17385.613345586495</v>
      </c>
      <c r="BX264" s="195">
        <v>111786.84419278541</v>
      </c>
      <c r="BY264" s="195">
        <v>148155.05428529167</v>
      </c>
      <c r="BZ264" s="195">
        <v>234119.64364674693</v>
      </c>
      <c r="CA264" s="195">
        <v>62099.270575895694</v>
      </c>
      <c r="CB264" s="195">
        <v>237.87</v>
      </c>
      <c r="CC264" s="195">
        <v>-9427.326948806465</v>
      </c>
      <c r="CD264" s="195">
        <v>1322333.4219467642</v>
      </c>
      <c r="CE264" s="195">
        <v>929036.7682365129</v>
      </c>
      <c r="CF264" s="195">
        <v>0</v>
      </c>
      <c r="CG264" s="229">
        <v>2564361.2657090914</v>
      </c>
      <c r="CH264" s="195">
        <v>-68507</v>
      </c>
      <c r="CI264" s="195">
        <v>337317.456</v>
      </c>
      <c r="CJ264" s="195">
        <v>9790315.827495432</v>
      </c>
      <c r="CL264" s="195">
        <v>2719</v>
      </c>
    </row>
    <row r="265" spans="1:90" ht="9.75">
      <c r="A265" s="195">
        <v>858</v>
      </c>
      <c r="B265" s="195" t="s">
        <v>268</v>
      </c>
      <c r="C265" s="195">
        <v>38588</v>
      </c>
      <c r="D265" s="195">
        <v>131489838.43</v>
      </c>
      <c r="E265" s="195">
        <v>35041826.195934094</v>
      </c>
      <c r="F265" s="195">
        <v>6226686.902502243</v>
      </c>
      <c r="G265" s="195">
        <v>172758351.52843633</v>
      </c>
      <c r="H265" s="195">
        <v>3599.08</v>
      </c>
      <c r="I265" s="195">
        <v>138881299.04</v>
      </c>
      <c r="J265" s="195">
        <v>33877052.48843634</v>
      </c>
      <c r="K265" s="195">
        <v>910859.2973067679</v>
      </c>
      <c r="L265" s="195">
        <v>2121949.215031822</v>
      </c>
      <c r="M265" s="195">
        <v>0</v>
      </c>
      <c r="N265" s="195">
        <v>36909861.000774935</v>
      </c>
      <c r="O265" s="195">
        <v>-9419739.401096394</v>
      </c>
      <c r="P265" s="195">
        <v>27490121.59967854</v>
      </c>
      <c r="Q265" s="195">
        <v>2627</v>
      </c>
      <c r="R265" s="195">
        <v>572</v>
      </c>
      <c r="S265" s="195">
        <v>3386</v>
      </c>
      <c r="T265" s="195">
        <v>1716</v>
      </c>
      <c r="U265" s="195">
        <v>1552</v>
      </c>
      <c r="V265" s="195">
        <v>22476</v>
      </c>
      <c r="W265" s="195">
        <v>3984</v>
      </c>
      <c r="X265" s="195">
        <v>1750</v>
      </c>
      <c r="Y265" s="195">
        <v>525</v>
      </c>
      <c r="Z265" s="195">
        <v>590</v>
      </c>
      <c r="AA265" s="195">
        <v>2</v>
      </c>
      <c r="AB265" s="195">
        <v>36445</v>
      </c>
      <c r="AC265" s="195">
        <v>1551</v>
      </c>
      <c r="AD265" s="195">
        <v>6259</v>
      </c>
      <c r="AE265" s="195">
        <v>0.7865552587567721</v>
      </c>
      <c r="AF265" s="195">
        <v>35041826.195934094</v>
      </c>
      <c r="AG265" s="195">
        <v>7604058.385200383</v>
      </c>
      <c r="AH265" s="195">
        <v>1805288.55837895</v>
      </c>
      <c r="AI265" s="195">
        <v>838399.2163823718</v>
      </c>
      <c r="AJ265" s="195">
        <v>1617</v>
      </c>
      <c r="AK265" s="195">
        <v>19534</v>
      </c>
      <c r="AL265" s="195">
        <v>0.6234439346231045</v>
      </c>
      <c r="AM265" s="195">
        <v>1551</v>
      </c>
      <c r="AN265" s="195">
        <v>0.040193842645381984</v>
      </c>
      <c r="AO265" s="195">
        <v>0.036225588677128016</v>
      </c>
      <c r="AP265" s="195">
        <v>0</v>
      </c>
      <c r="AQ265" s="195">
        <v>590</v>
      </c>
      <c r="AR265" s="195">
        <v>2</v>
      </c>
      <c r="AS265" s="195">
        <v>0</v>
      </c>
      <c r="AT265" s="195">
        <v>0</v>
      </c>
      <c r="AU265" s="195">
        <v>219.49</v>
      </c>
      <c r="AV265" s="195">
        <v>175.8075538748918</v>
      </c>
      <c r="AW265" s="195">
        <v>0.10297960443671889</v>
      </c>
      <c r="AX265" s="195">
        <v>2002</v>
      </c>
      <c r="AY265" s="195">
        <v>14011</v>
      </c>
      <c r="AZ265" s="195">
        <v>0.1428877310684462</v>
      </c>
      <c r="BA265" s="195">
        <v>0.07809328004493073</v>
      </c>
      <c r="BB265" s="195">
        <v>0</v>
      </c>
      <c r="BC265" s="195">
        <v>14105</v>
      </c>
      <c r="BD265" s="195">
        <v>17887</v>
      </c>
      <c r="BE265" s="195">
        <v>0.7885615251299827</v>
      </c>
      <c r="BF265" s="195">
        <v>0.37402518427785236</v>
      </c>
      <c r="BG265" s="195">
        <v>0</v>
      </c>
      <c r="BH265" s="195">
        <v>2</v>
      </c>
      <c r="BI265" s="195">
        <v>0</v>
      </c>
      <c r="BJ265" s="195">
        <v>-9261.119999999999</v>
      </c>
      <c r="BK265" s="195">
        <v>-158210.8</v>
      </c>
      <c r="BL265" s="195">
        <v>-10804.640000000001</v>
      </c>
      <c r="BM265" s="195">
        <v>-55180.84</v>
      </c>
      <c r="BN265" s="195">
        <v>-1543.52</v>
      </c>
      <c r="BO265" s="195">
        <v>-232623</v>
      </c>
      <c r="BP265" s="195">
        <v>-1309672.3007104965</v>
      </c>
      <c r="BQ265" s="195">
        <v>-3298116.36</v>
      </c>
      <c r="BR265" s="195">
        <v>-666280.6096984223</v>
      </c>
      <c r="BS265" s="195">
        <v>2156396</v>
      </c>
      <c r="BT265" s="195">
        <v>706861</v>
      </c>
      <c r="BU265" s="195">
        <v>1272093.3355424232</v>
      </c>
      <c r="BV265" s="195">
        <v>-2336.5735773642828</v>
      </c>
      <c r="BW265" s="195">
        <v>-229590.6980856142</v>
      </c>
      <c r="BX265" s="195">
        <v>469797.265750496</v>
      </c>
      <c r="BY265" s="195">
        <v>1509083.9554884597</v>
      </c>
      <c r="BZ265" s="195">
        <v>2468625.2045464953</v>
      </c>
      <c r="CA265" s="195">
        <v>720069.4034586762</v>
      </c>
      <c r="CB265" s="195">
        <v>3472.92</v>
      </c>
      <c r="CC265" s="195">
        <v>-116473.72768283144</v>
      </c>
      <c r="CD265" s="195">
        <v>8059094.475742319</v>
      </c>
      <c r="CE265" s="195">
        <v>2121949.215031822</v>
      </c>
      <c r="CF265" s="195">
        <v>0</v>
      </c>
      <c r="CG265" s="229">
        <v>-9419739.401096394</v>
      </c>
      <c r="CH265" s="195">
        <v>-3366195</v>
      </c>
      <c r="CI265" s="195">
        <v>54655.84694399987</v>
      </c>
      <c r="CJ265" s="195">
        <v>24123926.59967854</v>
      </c>
      <c r="CL265" s="195">
        <v>38459</v>
      </c>
    </row>
    <row r="266" spans="1:90" ht="9.75">
      <c r="A266" s="195">
        <v>859</v>
      </c>
      <c r="B266" s="195" t="s">
        <v>269</v>
      </c>
      <c r="C266" s="195">
        <v>6750</v>
      </c>
      <c r="D266" s="195">
        <v>28818869.66</v>
      </c>
      <c r="E266" s="195">
        <v>6086804.14311798</v>
      </c>
      <c r="F266" s="195">
        <v>986101.8085645703</v>
      </c>
      <c r="G266" s="195">
        <v>35891775.61168256</v>
      </c>
      <c r="H266" s="195">
        <v>3599.08</v>
      </c>
      <c r="I266" s="195">
        <v>24293790</v>
      </c>
      <c r="J266" s="195">
        <v>11597985.611682557</v>
      </c>
      <c r="K266" s="195">
        <v>69668.34413598893</v>
      </c>
      <c r="L266" s="195">
        <v>1142196.4887064896</v>
      </c>
      <c r="M266" s="195">
        <v>0</v>
      </c>
      <c r="N266" s="195">
        <v>12809850.444525035</v>
      </c>
      <c r="O266" s="195">
        <v>6879363.338657562</v>
      </c>
      <c r="P266" s="195">
        <v>19689213.7831826</v>
      </c>
      <c r="Q266" s="195">
        <v>813</v>
      </c>
      <c r="R266" s="195">
        <v>167</v>
      </c>
      <c r="S266" s="195">
        <v>939</v>
      </c>
      <c r="T266" s="195">
        <v>350</v>
      </c>
      <c r="U266" s="195">
        <v>328</v>
      </c>
      <c r="V266" s="195">
        <v>3340</v>
      </c>
      <c r="W266" s="195">
        <v>455</v>
      </c>
      <c r="X266" s="195">
        <v>253</v>
      </c>
      <c r="Y266" s="195">
        <v>105</v>
      </c>
      <c r="Z266" s="195">
        <v>15</v>
      </c>
      <c r="AA266" s="195">
        <v>1</v>
      </c>
      <c r="AB266" s="195">
        <v>6692</v>
      </c>
      <c r="AC266" s="195">
        <v>42</v>
      </c>
      <c r="AD266" s="195">
        <v>813</v>
      </c>
      <c r="AE266" s="195">
        <v>0.7810526897901349</v>
      </c>
      <c r="AF266" s="195">
        <v>6086804.14311798</v>
      </c>
      <c r="AG266" s="195">
        <v>6895924.232535395</v>
      </c>
      <c r="AH266" s="195">
        <v>1482073.2632742093</v>
      </c>
      <c r="AI266" s="195">
        <v>838399.2163823717</v>
      </c>
      <c r="AJ266" s="195">
        <v>335</v>
      </c>
      <c r="AK266" s="195">
        <v>2846</v>
      </c>
      <c r="AL266" s="195">
        <v>0.8865198797693662</v>
      </c>
      <c r="AM266" s="195">
        <v>42</v>
      </c>
      <c r="AN266" s="195">
        <v>0.006222222222222222</v>
      </c>
      <c r="AO266" s="195">
        <v>0.002253968253968254</v>
      </c>
      <c r="AP266" s="195">
        <v>0</v>
      </c>
      <c r="AQ266" s="195">
        <v>15</v>
      </c>
      <c r="AR266" s="195">
        <v>1</v>
      </c>
      <c r="AS266" s="195">
        <v>0</v>
      </c>
      <c r="AT266" s="195">
        <v>0</v>
      </c>
      <c r="AU266" s="195">
        <v>491.8</v>
      </c>
      <c r="AV266" s="195">
        <v>13.725091500610004</v>
      </c>
      <c r="AW266" s="195">
        <v>1.3190871881778605</v>
      </c>
      <c r="AX266" s="195">
        <v>186</v>
      </c>
      <c r="AY266" s="195">
        <v>2032</v>
      </c>
      <c r="AZ266" s="195">
        <v>0.09153543307086615</v>
      </c>
      <c r="BA266" s="195">
        <v>0.02674098204735066</v>
      </c>
      <c r="BB266" s="195">
        <v>0</v>
      </c>
      <c r="BC266" s="195">
        <v>1403</v>
      </c>
      <c r="BD266" s="195">
        <v>2427</v>
      </c>
      <c r="BE266" s="195">
        <v>0.5780799340749897</v>
      </c>
      <c r="BF266" s="195">
        <v>0.16354359322285938</v>
      </c>
      <c r="BG266" s="195">
        <v>0</v>
      </c>
      <c r="BH266" s="195">
        <v>1</v>
      </c>
      <c r="BI266" s="195">
        <v>0</v>
      </c>
      <c r="BJ266" s="195">
        <v>-1620</v>
      </c>
      <c r="BK266" s="195">
        <v>-27674.999999999996</v>
      </c>
      <c r="BL266" s="195">
        <v>-1890.0000000000002</v>
      </c>
      <c r="BM266" s="195">
        <v>-9652.5</v>
      </c>
      <c r="BN266" s="195">
        <v>-270</v>
      </c>
      <c r="BO266" s="195">
        <v>-10589</v>
      </c>
      <c r="BP266" s="195">
        <v>-73242.6071663961</v>
      </c>
      <c r="BQ266" s="195">
        <v>-576922.5</v>
      </c>
      <c r="BR266" s="195">
        <v>-6601.024326741695</v>
      </c>
      <c r="BS266" s="195">
        <v>489868</v>
      </c>
      <c r="BT266" s="195">
        <v>141649</v>
      </c>
      <c r="BU266" s="195">
        <v>325883.5747392184</v>
      </c>
      <c r="BV266" s="195">
        <v>7037.667965960214</v>
      </c>
      <c r="BW266" s="195">
        <v>-6387.871083132727</v>
      </c>
      <c r="BX266" s="195">
        <v>174419.49186866794</v>
      </c>
      <c r="BY266" s="195">
        <v>324994.10975018487</v>
      </c>
      <c r="BZ266" s="195">
        <v>462236.31468592345</v>
      </c>
      <c r="CA266" s="195">
        <v>96271.69736819995</v>
      </c>
      <c r="CB266" s="195">
        <v>607.5</v>
      </c>
      <c r="CC266" s="195">
        <v>25509.634904605024</v>
      </c>
      <c r="CD266" s="195">
        <v>2024899.0958728858</v>
      </c>
      <c r="CE266" s="195">
        <v>1142196.4887064896</v>
      </c>
      <c r="CF266" s="195">
        <v>0</v>
      </c>
      <c r="CG266" s="229">
        <v>6879363.338657562</v>
      </c>
      <c r="CH266" s="195">
        <v>-1141237</v>
      </c>
      <c r="CI266" s="195">
        <v>-105037.2696</v>
      </c>
      <c r="CJ266" s="195">
        <v>18547976.7831826</v>
      </c>
      <c r="CL266" s="195">
        <v>6793</v>
      </c>
    </row>
    <row r="267" spans="1:90" ht="9.75">
      <c r="A267" s="195">
        <v>886</v>
      </c>
      <c r="B267" s="195" t="s">
        <v>270</v>
      </c>
      <c r="C267" s="195">
        <v>13312</v>
      </c>
      <c r="D267" s="195">
        <v>47908945.38</v>
      </c>
      <c r="E267" s="195">
        <v>13620472.9103084</v>
      </c>
      <c r="F267" s="195">
        <v>2021070.3753353446</v>
      </c>
      <c r="G267" s="195">
        <v>63550488.665643744</v>
      </c>
      <c r="H267" s="195">
        <v>3599.08</v>
      </c>
      <c r="I267" s="195">
        <v>47910952.96</v>
      </c>
      <c r="J267" s="195">
        <v>15639535.705643743</v>
      </c>
      <c r="K267" s="195">
        <v>221624.9849594822</v>
      </c>
      <c r="L267" s="195">
        <v>2206491.118755484</v>
      </c>
      <c r="M267" s="195">
        <v>0</v>
      </c>
      <c r="N267" s="195">
        <v>18067651.80935871</v>
      </c>
      <c r="O267" s="195">
        <v>4674317.8979551215</v>
      </c>
      <c r="P267" s="195">
        <v>22741969.70731383</v>
      </c>
      <c r="Q267" s="195">
        <v>889</v>
      </c>
      <c r="R267" s="195">
        <v>177</v>
      </c>
      <c r="S267" s="195">
        <v>959</v>
      </c>
      <c r="T267" s="195">
        <v>512</v>
      </c>
      <c r="U267" s="195">
        <v>460</v>
      </c>
      <c r="V267" s="195">
        <v>7087</v>
      </c>
      <c r="W267" s="195">
        <v>1837</v>
      </c>
      <c r="X267" s="195">
        <v>1059</v>
      </c>
      <c r="Y267" s="195">
        <v>332</v>
      </c>
      <c r="Z267" s="195">
        <v>38</v>
      </c>
      <c r="AA267" s="195">
        <v>1</v>
      </c>
      <c r="AB267" s="195">
        <v>13076</v>
      </c>
      <c r="AC267" s="195">
        <v>197</v>
      </c>
      <c r="AD267" s="195">
        <v>3228</v>
      </c>
      <c r="AE267" s="195">
        <v>0.8862243028280604</v>
      </c>
      <c r="AF267" s="195">
        <v>13620472.9103084</v>
      </c>
      <c r="AG267" s="195">
        <v>43291667.27193548</v>
      </c>
      <c r="AH267" s="195">
        <v>8581752.8867559</v>
      </c>
      <c r="AI267" s="195">
        <v>4816335.923898731</v>
      </c>
      <c r="AJ267" s="195">
        <v>868</v>
      </c>
      <c r="AK267" s="195">
        <v>6226</v>
      </c>
      <c r="AL267" s="195">
        <v>1.0499997034826984</v>
      </c>
      <c r="AM267" s="195">
        <v>197</v>
      </c>
      <c r="AN267" s="195">
        <v>0.014798677884615384</v>
      </c>
      <c r="AO267" s="195">
        <v>0.010830423916361416</v>
      </c>
      <c r="AP267" s="195">
        <v>0</v>
      </c>
      <c r="AQ267" s="195">
        <v>38</v>
      </c>
      <c r="AR267" s="195">
        <v>1</v>
      </c>
      <c r="AS267" s="195">
        <v>0</v>
      </c>
      <c r="AT267" s="195">
        <v>0</v>
      </c>
      <c r="AU267" s="195">
        <v>400.66</v>
      </c>
      <c r="AV267" s="195">
        <v>33.225178455548345</v>
      </c>
      <c r="AW267" s="195">
        <v>0.5449057972478754</v>
      </c>
      <c r="AX267" s="195">
        <v>421</v>
      </c>
      <c r="AY267" s="195">
        <v>4077</v>
      </c>
      <c r="AZ267" s="195">
        <v>0.10326220259995095</v>
      </c>
      <c r="BA267" s="195">
        <v>0.03846775157643546</v>
      </c>
      <c r="BB267" s="195">
        <v>0</v>
      </c>
      <c r="BC267" s="195">
        <v>3526</v>
      </c>
      <c r="BD267" s="195">
        <v>5198</v>
      </c>
      <c r="BE267" s="195">
        <v>0.6783378222393228</v>
      </c>
      <c r="BF267" s="195">
        <v>0.2638014813871925</v>
      </c>
      <c r="BG267" s="195">
        <v>0</v>
      </c>
      <c r="BH267" s="195">
        <v>1</v>
      </c>
      <c r="BI267" s="195">
        <v>0</v>
      </c>
      <c r="BJ267" s="195">
        <v>-3194.88</v>
      </c>
      <c r="BK267" s="195">
        <v>-54579.2</v>
      </c>
      <c r="BL267" s="195">
        <v>-3727.3600000000006</v>
      </c>
      <c r="BM267" s="195">
        <v>-19036.16</v>
      </c>
      <c r="BN267" s="195">
        <v>-532.48</v>
      </c>
      <c r="BO267" s="195">
        <v>74126</v>
      </c>
      <c r="BP267" s="195">
        <v>-472204.70720343053</v>
      </c>
      <c r="BQ267" s="195">
        <v>-1137776.64</v>
      </c>
      <c r="BR267" s="195">
        <v>-4173.156892091036</v>
      </c>
      <c r="BS267" s="195">
        <v>922593</v>
      </c>
      <c r="BT267" s="195">
        <v>300996</v>
      </c>
      <c r="BU267" s="195">
        <v>649118.2912190023</v>
      </c>
      <c r="BV267" s="195">
        <v>22538.759750654543</v>
      </c>
      <c r="BW267" s="195">
        <v>21797.099511807362</v>
      </c>
      <c r="BX267" s="195">
        <v>348972.57152508094</v>
      </c>
      <c r="BY267" s="195">
        <v>597647.8459807622</v>
      </c>
      <c r="BZ267" s="195">
        <v>1026851.5923281434</v>
      </c>
      <c r="CA267" s="195">
        <v>254610.187741525</v>
      </c>
      <c r="CB267" s="195">
        <v>1198.08</v>
      </c>
      <c r="CC267" s="195">
        <v>58794.594794029035</v>
      </c>
      <c r="CD267" s="195">
        <v>4275070.865958914</v>
      </c>
      <c r="CE267" s="195">
        <v>2206491.118755484</v>
      </c>
      <c r="CF267" s="195">
        <v>0</v>
      </c>
      <c r="CG267" s="229">
        <v>4674317.8979551215</v>
      </c>
      <c r="CH267" s="195">
        <v>-840879</v>
      </c>
      <c r="CI267" s="195">
        <v>-17200.58548800007</v>
      </c>
      <c r="CJ267" s="195">
        <v>21901090.70731383</v>
      </c>
      <c r="CL267" s="195">
        <v>13352</v>
      </c>
    </row>
    <row r="268" spans="1:90" ht="9.75">
      <c r="A268" s="195">
        <v>887</v>
      </c>
      <c r="B268" s="195" t="s">
        <v>271</v>
      </c>
      <c r="C268" s="195">
        <v>4858</v>
      </c>
      <c r="D268" s="195">
        <v>17906138.89</v>
      </c>
      <c r="E268" s="195">
        <v>6556998.189529881</v>
      </c>
      <c r="F268" s="195">
        <v>1243088.3821586927</v>
      </c>
      <c r="G268" s="195">
        <v>25706225.461688574</v>
      </c>
      <c r="H268" s="195">
        <v>3599.08</v>
      </c>
      <c r="I268" s="195">
        <v>17484330.64</v>
      </c>
      <c r="J268" s="195">
        <v>8221894.821688574</v>
      </c>
      <c r="K268" s="195">
        <v>131369.10910934315</v>
      </c>
      <c r="L268" s="195">
        <v>1434522.2235924779</v>
      </c>
      <c r="M268" s="195">
        <v>0</v>
      </c>
      <c r="N268" s="195">
        <v>9787786.154390395</v>
      </c>
      <c r="O268" s="195">
        <v>4068737.9462799984</v>
      </c>
      <c r="P268" s="195">
        <v>13856524.100670394</v>
      </c>
      <c r="Q268" s="195">
        <v>220</v>
      </c>
      <c r="R268" s="195">
        <v>50</v>
      </c>
      <c r="S268" s="195">
        <v>292</v>
      </c>
      <c r="T268" s="195">
        <v>125</v>
      </c>
      <c r="U268" s="195">
        <v>158</v>
      </c>
      <c r="V268" s="195">
        <v>2518</v>
      </c>
      <c r="W268" s="195">
        <v>804</v>
      </c>
      <c r="X268" s="195">
        <v>464</v>
      </c>
      <c r="Y268" s="195">
        <v>227</v>
      </c>
      <c r="Z268" s="195">
        <v>11</v>
      </c>
      <c r="AA268" s="195">
        <v>0</v>
      </c>
      <c r="AB268" s="195">
        <v>4735</v>
      </c>
      <c r="AC268" s="195">
        <v>112</v>
      </c>
      <c r="AD268" s="195">
        <v>1495</v>
      </c>
      <c r="AE268" s="195">
        <v>1.1690748854396122</v>
      </c>
      <c r="AF268" s="195">
        <v>6556998.189529881</v>
      </c>
      <c r="AG268" s="195">
        <v>7906468.309118764</v>
      </c>
      <c r="AH268" s="195">
        <v>1437506.1572008063</v>
      </c>
      <c r="AI268" s="195">
        <v>775965.2321836845</v>
      </c>
      <c r="AJ268" s="195">
        <v>314</v>
      </c>
      <c r="AK268" s="195">
        <v>2131</v>
      </c>
      <c r="AL268" s="195">
        <v>1.1097490092054259</v>
      </c>
      <c r="AM268" s="195">
        <v>112</v>
      </c>
      <c r="AN268" s="195">
        <v>0.023054755043227664</v>
      </c>
      <c r="AO268" s="195">
        <v>0.019086501074973696</v>
      </c>
      <c r="AP268" s="195">
        <v>0</v>
      </c>
      <c r="AQ268" s="195">
        <v>11</v>
      </c>
      <c r="AR268" s="195">
        <v>0</v>
      </c>
      <c r="AS268" s="195">
        <v>0</v>
      </c>
      <c r="AT268" s="195">
        <v>0</v>
      </c>
      <c r="AU268" s="195">
        <v>475.17</v>
      </c>
      <c r="AV268" s="195">
        <v>10.223709409264053</v>
      </c>
      <c r="AW268" s="195">
        <v>1.7708437936057055</v>
      </c>
      <c r="AX268" s="195">
        <v>264</v>
      </c>
      <c r="AY268" s="195">
        <v>1384</v>
      </c>
      <c r="AZ268" s="195">
        <v>0.1907514450867052</v>
      </c>
      <c r="BA268" s="195">
        <v>0.12595699406318972</v>
      </c>
      <c r="BB268" s="195">
        <v>0</v>
      </c>
      <c r="BC268" s="195">
        <v>1450</v>
      </c>
      <c r="BD268" s="195">
        <v>1720</v>
      </c>
      <c r="BE268" s="195">
        <v>0.8430232558139535</v>
      </c>
      <c r="BF268" s="195">
        <v>0.42848691496182323</v>
      </c>
      <c r="BG268" s="195">
        <v>0</v>
      </c>
      <c r="BH268" s="195">
        <v>0</v>
      </c>
      <c r="BI268" s="195">
        <v>0</v>
      </c>
      <c r="BJ268" s="195">
        <v>-1165.9199999999998</v>
      </c>
      <c r="BK268" s="195">
        <v>-19917.8</v>
      </c>
      <c r="BL268" s="195">
        <v>-1360.2400000000002</v>
      </c>
      <c r="BM268" s="195">
        <v>-6946.94</v>
      </c>
      <c r="BN268" s="195">
        <v>-194.32</v>
      </c>
      <c r="BO268" s="195">
        <v>52063</v>
      </c>
      <c r="BP268" s="195">
        <v>-354236.8700646817</v>
      </c>
      <c r="BQ268" s="195">
        <v>-415213.26</v>
      </c>
      <c r="BR268" s="195">
        <v>15813.88045085594</v>
      </c>
      <c r="BS268" s="195">
        <v>549175</v>
      </c>
      <c r="BT268" s="195">
        <v>163385</v>
      </c>
      <c r="BU268" s="195">
        <v>401924.0422769373</v>
      </c>
      <c r="BV268" s="195">
        <v>19645.457703307464</v>
      </c>
      <c r="BW268" s="195">
        <v>75344.32793068762</v>
      </c>
      <c r="BX268" s="195">
        <v>180286.47575446786</v>
      </c>
      <c r="BY268" s="195">
        <v>280776.1027136017</v>
      </c>
      <c r="BZ268" s="195">
        <v>474953.86153675884</v>
      </c>
      <c r="CA268" s="195">
        <v>133064.05355624924</v>
      </c>
      <c r="CB268" s="195">
        <v>437.21999999999997</v>
      </c>
      <c r="CC268" s="195">
        <v>24462.031734294018</v>
      </c>
      <c r="CD268" s="195">
        <v>2371330.4536571596</v>
      </c>
      <c r="CE268" s="195">
        <v>1434522.2235924779</v>
      </c>
      <c r="CF268" s="195">
        <v>0</v>
      </c>
      <c r="CG268" s="229">
        <v>4068737.9462799984</v>
      </c>
      <c r="CH268" s="195">
        <v>-381732</v>
      </c>
      <c r="CI268" s="195">
        <v>24536.914560000005</v>
      </c>
      <c r="CJ268" s="195">
        <v>13474792.100670394</v>
      </c>
      <c r="CL268" s="195">
        <v>4928</v>
      </c>
    </row>
    <row r="269" spans="1:90" ht="9.75">
      <c r="A269" s="195">
        <v>889</v>
      </c>
      <c r="B269" s="195" t="s">
        <v>272</v>
      </c>
      <c r="C269" s="195">
        <v>2824</v>
      </c>
      <c r="D269" s="195">
        <v>10776423.87</v>
      </c>
      <c r="E269" s="195">
        <v>5261630.162286588</v>
      </c>
      <c r="F269" s="195">
        <v>1674471.7682200146</v>
      </c>
      <c r="G269" s="195">
        <v>17712525.800506603</v>
      </c>
      <c r="H269" s="195">
        <v>3599.08</v>
      </c>
      <c r="I269" s="195">
        <v>10163801.92</v>
      </c>
      <c r="J269" s="195">
        <v>7548723.880506603</v>
      </c>
      <c r="K269" s="195">
        <v>405282.4586684368</v>
      </c>
      <c r="L269" s="195">
        <v>757508.7853400195</v>
      </c>
      <c r="M269" s="195">
        <v>88428.132151492</v>
      </c>
      <c r="N269" s="195">
        <v>8799943.256666552</v>
      </c>
      <c r="O269" s="195">
        <v>2503115.364401952</v>
      </c>
      <c r="P269" s="195">
        <v>11303058.621068504</v>
      </c>
      <c r="Q269" s="195">
        <v>160</v>
      </c>
      <c r="R269" s="195">
        <v>31</v>
      </c>
      <c r="S269" s="195">
        <v>197</v>
      </c>
      <c r="T269" s="195">
        <v>116</v>
      </c>
      <c r="U269" s="195">
        <v>97</v>
      </c>
      <c r="V269" s="195">
        <v>1445</v>
      </c>
      <c r="W269" s="195">
        <v>417</v>
      </c>
      <c r="X269" s="195">
        <v>254</v>
      </c>
      <c r="Y269" s="195">
        <v>107</v>
      </c>
      <c r="Z269" s="195">
        <v>0</v>
      </c>
      <c r="AA269" s="195">
        <v>0</v>
      </c>
      <c r="AB269" s="195">
        <v>2759</v>
      </c>
      <c r="AC269" s="195">
        <v>65</v>
      </c>
      <c r="AD269" s="195">
        <v>778</v>
      </c>
      <c r="AE269" s="195">
        <v>1.613802573539849</v>
      </c>
      <c r="AF269" s="195">
        <v>5261630.162286588</v>
      </c>
      <c r="AG269" s="195">
        <v>17305658.169929042</v>
      </c>
      <c r="AH269" s="195">
        <v>3266153.766095791</v>
      </c>
      <c r="AI269" s="195">
        <v>1899776.9477600548</v>
      </c>
      <c r="AJ269" s="195">
        <v>179</v>
      </c>
      <c r="AK269" s="195">
        <v>1168</v>
      </c>
      <c r="AL269" s="195">
        <v>1.154220426370955</v>
      </c>
      <c r="AM269" s="195">
        <v>65</v>
      </c>
      <c r="AN269" s="195">
        <v>0.02301699716713881</v>
      </c>
      <c r="AO269" s="195">
        <v>0.019048743198884843</v>
      </c>
      <c r="AP269" s="195">
        <v>0</v>
      </c>
      <c r="AQ269" s="195">
        <v>0</v>
      </c>
      <c r="AR269" s="195">
        <v>0</v>
      </c>
      <c r="AS269" s="195">
        <v>0</v>
      </c>
      <c r="AT269" s="195">
        <v>0</v>
      </c>
      <c r="AU269" s="195">
        <v>1671.07</v>
      </c>
      <c r="AV269" s="195">
        <v>1.6899351912247842</v>
      </c>
      <c r="AW269" s="195">
        <v>10.713187374896998</v>
      </c>
      <c r="AX269" s="195">
        <v>107</v>
      </c>
      <c r="AY269" s="195">
        <v>715</v>
      </c>
      <c r="AZ269" s="195">
        <v>0.14965034965034965</v>
      </c>
      <c r="BA269" s="195">
        <v>0.08485589862683417</v>
      </c>
      <c r="BB269" s="195">
        <v>0.511199</v>
      </c>
      <c r="BC269" s="195">
        <v>952</v>
      </c>
      <c r="BD269" s="195">
        <v>948</v>
      </c>
      <c r="BE269" s="195">
        <v>1.0042194092827004</v>
      </c>
      <c r="BF269" s="195">
        <v>0.5896830684305701</v>
      </c>
      <c r="BG269" s="195">
        <v>0</v>
      </c>
      <c r="BH269" s="195">
        <v>0</v>
      </c>
      <c r="BI269" s="195">
        <v>0</v>
      </c>
      <c r="BJ269" s="195">
        <v>-677.76</v>
      </c>
      <c r="BK269" s="195">
        <v>-11578.4</v>
      </c>
      <c r="BL269" s="195">
        <v>-790.72</v>
      </c>
      <c r="BM269" s="195">
        <v>-4038.3199999999997</v>
      </c>
      <c r="BN269" s="195">
        <v>-112.96000000000001</v>
      </c>
      <c r="BO269" s="195">
        <v>-7310</v>
      </c>
      <c r="BP269" s="195">
        <v>-72847.7311762996</v>
      </c>
      <c r="BQ269" s="195">
        <v>-241367.28</v>
      </c>
      <c r="BR269" s="195">
        <v>-2570.9969102814794</v>
      </c>
      <c r="BS269" s="195">
        <v>304094</v>
      </c>
      <c r="BT269" s="195">
        <v>86201</v>
      </c>
      <c r="BU269" s="195">
        <v>209049.50168991182</v>
      </c>
      <c r="BV269" s="195">
        <v>11733.723567627167</v>
      </c>
      <c r="BW269" s="195">
        <v>30010.95659348567</v>
      </c>
      <c r="BX269" s="195">
        <v>107001.43628257842</v>
      </c>
      <c r="BY269" s="195">
        <v>164155.83698869185</v>
      </c>
      <c r="BZ269" s="195">
        <v>240348.33304669717</v>
      </c>
      <c r="CA269" s="195">
        <v>59483.150294640654</v>
      </c>
      <c r="CB269" s="195">
        <v>254.16</v>
      </c>
      <c r="CC269" s="195">
        <v>-33440.505037031864</v>
      </c>
      <c r="CD269" s="195">
        <v>1169010.596516319</v>
      </c>
      <c r="CE269" s="195">
        <v>757508.7853400195</v>
      </c>
      <c r="CF269" s="195">
        <v>88428.132151492</v>
      </c>
      <c r="CG269" s="229">
        <v>2503115.364401952</v>
      </c>
      <c r="CH269" s="195">
        <v>183953</v>
      </c>
      <c r="CI269" s="195">
        <v>138808.08672</v>
      </c>
      <c r="CJ269" s="195">
        <v>11487011.621068504</v>
      </c>
      <c r="CL269" s="195">
        <v>2861</v>
      </c>
    </row>
    <row r="270" spans="1:90" ht="9.75">
      <c r="A270" s="195">
        <v>890</v>
      </c>
      <c r="B270" s="195" t="s">
        <v>273</v>
      </c>
      <c r="C270" s="195">
        <v>1241</v>
      </c>
      <c r="D270" s="195">
        <v>4253883</v>
      </c>
      <c r="E270" s="195">
        <v>1409613.420025853</v>
      </c>
      <c r="F270" s="195">
        <v>1218430.1972967107</v>
      </c>
      <c r="G270" s="195">
        <v>6881926.617322564</v>
      </c>
      <c r="H270" s="195">
        <v>3599.08</v>
      </c>
      <c r="I270" s="195">
        <v>4466458.28</v>
      </c>
      <c r="J270" s="195">
        <v>2415468.337322564</v>
      </c>
      <c r="K270" s="195">
        <v>3024599.42124461</v>
      </c>
      <c r="L270" s="195">
        <v>686680.4580652082</v>
      </c>
      <c r="M270" s="195">
        <v>-65874.3964676168</v>
      </c>
      <c r="N270" s="195">
        <v>6060873.820164765</v>
      </c>
      <c r="O270" s="195">
        <v>716633.0211624096</v>
      </c>
      <c r="P270" s="195">
        <v>6777506.841327175</v>
      </c>
      <c r="Q270" s="195">
        <v>59</v>
      </c>
      <c r="R270" s="195">
        <v>15</v>
      </c>
      <c r="S270" s="195">
        <v>85</v>
      </c>
      <c r="T270" s="195">
        <v>35</v>
      </c>
      <c r="U270" s="195">
        <v>26</v>
      </c>
      <c r="V270" s="195">
        <v>686</v>
      </c>
      <c r="W270" s="195">
        <v>193</v>
      </c>
      <c r="X270" s="195">
        <v>102</v>
      </c>
      <c r="Y270" s="195">
        <v>40</v>
      </c>
      <c r="Z270" s="195">
        <v>2</v>
      </c>
      <c r="AA270" s="195">
        <v>558</v>
      </c>
      <c r="AB270" s="195">
        <v>637</v>
      </c>
      <c r="AC270" s="195">
        <v>44</v>
      </c>
      <c r="AD270" s="195">
        <v>335</v>
      </c>
      <c r="AE270" s="195">
        <v>0.9838367065114085</v>
      </c>
      <c r="AF270" s="195">
        <v>1409613.420025853</v>
      </c>
      <c r="AG270" s="195">
        <v>7946644.258805724</v>
      </c>
      <c r="AH270" s="195">
        <v>2074842.1897780355</v>
      </c>
      <c r="AI270" s="195">
        <v>660016.4043861224</v>
      </c>
      <c r="AJ270" s="195">
        <v>65</v>
      </c>
      <c r="AK270" s="195">
        <v>588</v>
      </c>
      <c r="AL270" s="195">
        <v>0.8325581914840849</v>
      </c>
      <c r="AM270" s="195">
        <v>44</v>
      </c>
      <c r="AN270" s="195">
        <v>0.035455278001611606</v>
      </c>
      <c r="AO270" s="195">
        <v>0.03148702403335764</v>
      </c>
      <c r="AP270" s="195">
        <v>0</v>
      </c>
      <c r="AQ270" s="195">
        <v>2</v>
      </c>
      <c r="AR270" s="195">
        <v>558</v>
      </c>
      <c r="AS270" s="195">
        <v>0</v>
      </c>
      <c r="AT270" s="195">
        <v>0</v>
      </c>
      <c r="AU270" s="195">
        <v>5145.98</v>
      </c>
      <c r="AV270" s="195">
        <v>0.24115911837978385</v>
      </c>
      <c r="AW270" s="195">
        <v>75.07322334174363</v>
      </c>
      <c r="AX270" s="195">
        <v>83</v>
      </c>
      <c r="AY270" s="195">
        <v>366</v>
      </c>
      <c r="AZ270" s="195">
        <v>0.226775956284153</v>
      </c>
      <c r="BA270" s="195">
        <v>0.16198150526063754</v>
      </c>
      <c r="BB270" s="195">
        <v>1.94675</v>
      </c>
      <c r="BC270" s="195">
        <v>478</v>
      </c>
      <c r="BD270" s="195">
        <v>491</v>
      </c>
      <c r="BE270" s="195">
        <v>0.9735234215885947</v>
      </c>
      <c r="BF270" s="195">
        <v>0.5589870807364644</v>
      </c>
      <c r="BG270" s="195">
        <v>1</v>
      </c>
      <c r="BH270" s="195">
        <v>558</v>
      </c>
      <c r="BI270" s="195">
        <v>0</v>
      </c>
      <c r="BJ270" s="195">
        <v>-297.84</v>
      </c>
      <c r="BK270" s="195">
        <v>-5088.099999999999</v>
      </c>
      <c r="BL270" s="195">
        <v>-347.48</v>
      </c>
      <c r="BM270" s="195">
        <v>-1774.6299999999999</v>
      </c>
      <c r="BN270" s="195">
        <v>-49.64</v>
      </c>
      <c r="BO270" s="195">
        <v>32233</v>
      </c>
      <c r="BP270" s="195">
        <v>-26859.068917142697</v>
      </c>
      <c r="BQ270" s="195">
        <v>-106068.27</v>
      </c>
      <c r="BR270" s="195">
        <v>295977.30180672323</v>
      </c>
      <c r="BS270" s="195">
        <v>114134</v>
      </c>
      <c r="BT270" s="195">
        <v>37115</v>
      </c>
      <c r="BU270" s="195">
        <v>107131.66346656052</v>
      </c>
      <c r="BV270" s="195">
        <v>5615.056836758378</v>
      </c>
      <c r="BW270" s="195">
        <v>13408.48778940565</v>
      </c>
      <c r="BX270" s="195">
        <v>38983.78110031201</v>
      </c>
      <c r="BY270" s="195">
        <v>70506.5568337633</v>
      </c>
      <c r="BZ270" s="195">
        <v>98486.0367708824</v>
      </c>
      <c r="CA270" s="195">
        <v>37722.66417145874</v>
      </c>
      <c r="CB270" s="195">
        <v>111.69</v>
      </c>
      <c r="CC270" s="195">
        <v>10935.00820648672</v>
      </c>
      <c r="CD270" s="195">
        <v>862360.2469823508</v>
      </c>
      <c r="CE270" s="195">
        <v>686680.4580652082</v>
      </c>
      <c r="CF270" s="195">
        <v>-65874.3964676168</v>
      </c>
      <c r="CG270" s="229">
        <v>716633.0211624096</v>
      </c>
      <c r="CH270" s="195">
        <v>164979</v>
      </c>
      <c r="CI270" s="195">
        <v>6511.92</v>
      </c>
      <c r="CJ270" s="195">
        <v>6942485.841327175</v>
      </c>
      <c r="CL270" s="195">
        <v>1250</v>
      </c>
    </row>
    <row r="271" spans="1:90" ht="9.75">
      <c r="A271" s="195">
        <v>892</v>
      </c>
      <c r="B271" s="195" t="s">
        <v>274</v>
      </c>
      <c r="C271" s="195">
        <v>3717</v>
      </c>
      <c r="D271" s="195">
        <v>14540733.540000001</v>
      </c>
      <c r="E271" s="195">
        <v>3682057.2175048636</v>
      </c>
      <c r="F271" s="195">
        <v>701480.4622714642</v>
      </c>
      <c r="G271" s="195">
        <v>18924271.21977633</v>
      </c>
      <c r="H271" s="195">
        <v>3599.08</v>
      </c>
      <c r="I271" s="195">
        <v>13377780.36</v>
      </c>
      <c r="J271" s="195">
        <v>5546490.859776329</v>
      </c>
      <c r="K271" s="195">
        <v>43401.08361638996</v>
      </c>
      <c r="L271" s="195">
        <v>860471.6492085197</v>
      </c>
      <c r="M271" s="195">
        <v>0</v>
      </c>
      <c r="N271" s="195">
        <v>6450363.592601239</v>
      </c>
      <c r="O271" s="195">
        <v>3190080.896792195</v>
      </c>
      <c r="P271" s="195">
        <v>9640444.489393434</v>
      </c>
      <c r="Q271" s="195">
        <v>382</v>
      </c>
      <c r="R271" s="195">
        <v>72</v>
      </c>
      <c r="S271" s="195">
        <v>390</v>
      </c>
      <c r="T271" s="195">
        <v>159</v>
      </c>
      <c r="U271" s="195">
        <v>122</v>
      </c>
      <c r="V271" s="195">
        <v>1928</v>
      </c>
      <c r="W271" s="195">
        <v>394</v>
      </c>
      <c r="X271" s="195">
        <v>197</v>
      </c>
      <c r="Y271" s="195">
        <v>73</v>
      </c>
      <c r="Z271" s="195">
        <v>5</v>
      </c>
      <c r="AA271" s="195">
        <v>0</v>
      </c>
      <c r="AB271" s="195">
        <v>3668</v>
      </c>
      <c r="AC271" s="195">
        <v>44</v>
      </c>
      <c r="AD271" s="195">
        <v>664</v>
      </c>
      <c r="AE271" s="195">
        <v>0.85801079019766</v>
      </c>
      <c r="AF271" s="195">
        <v>3682057.2175048636</v>
      </c>
      <c r="AG271" s="195">
        <v>6455838.994188096</v>
      </c>
      <c r="AH271" s="195">
        <v>1581547.345924075</v>
      </c>
      <c r="AI271" s="195">
        <v>749207.8103842471</v>
      </c>
      <c r="AJ271" s="195">
        <v>220</v>
      </c>
      <c r="AK271" s="195">
        <v>1628</v>
      </c>
      <c r="AL271" s="195">
        <v>1.0177634440595467</v>
      </c>
      <c r="AM271" s="195">
        <v>44</v>
      </c>
      <c r="AN271" s="195">
        <v>0.011837503362927092</v>
      </c>
      <c r="AO271" s="195">
        <v>0.007869249394673124</v>
      </c>
      <c r="AP271" s="195">
        <v>0</v>
      </c>
      <c r="AQ271" s="195">
        <v>5</v>
      </c>
      <c r="AR271" s="195">
        <v>0</v>
      </c>
      <c r="AS271" s="195">
        <v>0</v>
      </c>
      <c r="AT271" s="195">
        <v>0</v>
      </c>
      <c r="AU271" s="195">
        <v>347.98</v>
      </c>
      <c r="AV271" s="195">
        <v>10.68164837059601</v>
      </c>
      <c r="AW271" s="195">
        <v>1.6949249523005325</v>
      </c>
      <c r="AX271" s="195">
        <v>125</v>
      </c>
      <c r="AY271" s="195">
        <v>1193</v>
      </c>
      <c r="AZ271" s="195">
        <v>0.10477787091366303</v>
      </c>
      <c r="BA271" s="195">
        <v>0.039983419890147545</v>
      </c>
      <c r="BB271" s="195">
        <v>0</v>
      </c>
      <c r="BC271" s="195">
        <v>804</v>
      </c>
      <c r="BD271" s="195">
        <v>1341</v>
      </c>
      <c r="BE271" s="195">
        <v>0.5995525727069351</v>
      </c>
      <c r="BF271" s="195">
        <v>0.18501623185480476</v>
      </c>
      <c r="BG271" s="195">
        <v>0</v>
      </c>
      <c r="BH271" s="195">
        <v>0</v>
      </c>
      <c r="BI271" s="195">
        <v>0</v>
      </c>
      <c r="BJ271" s="195">
        <v>-892.0799999999999</v>
      </c>
      <c r="BK271" s="195">
        <v>-15239.699999999999</v>
      </c>
      <c r="BL271" s="195">
        <v>-1040.76</v>
      </c>
      <c r="BM271" s="195">
        <v>-5315.3099999999995</v>
      </c>
      <c r="BN271" s="195">
        <v>-148.68</v>
      </c>
      <c r="BO271" s="195">
        <v>67444</v>
      </c>
      <c r="BP271" s="195">
        <v>-99882.57160337719</v>
      </c>
      <c r="BQ271" s="195">
        <v>-317691.99</v>
      </c>
      <c r="BR271" s="195">
        <v>63468.46938453615</v>
      </c>
      <c r="BS271" s="195">
        <v>285316</v>
      </c>
      <c r="BT271" s="195">
        <v>92849</v>
      </c>
      <c r="BU271" s="195">
        <v>221767.09672598483</v>
      </c>
      <c r="BV271" s="195">
        <v>8071.591759540226</v>
      </c>
      <c r="BW271" s="195">
        <v>27328.93024877923</v>
      </c>
      <c r="BX271" s="195">
        <v>100574.92665356949</v>
      </c>
      <c r="BY271" s="195">
        <v>184187.12894500932</v>
      </c>
      <c r="BZ271" s="195">
        <v>273073.42582165677</v>
      </c>
      <c r="CA271" s="195">
        <v>69107.0166599702</v>
      </c>
      <c r="CB271" s="195">
        <v>334.53</v>
      </c>
      <c r="CC271" s="195">
        <v>12574.74461285055</v>
      </c>
      <c r="CD271" s="195">
        <v>1406096.8608118969</v>
      </c>
      <c r="CE271" s="195">
        <v>860471.6492085197</v>
      </c>
      <c r="CF271" s="195">
        <v>0</v>
      </c>
      <c r="CG271" s="229">
        <v>3190080.896792195</v>
      </c>
      <c r="CH271" s="195">
        <v>-571955</v>
      </c>
      <c r="CI271" s="195">
        <v>90137.99664</v>
      </c>
      <c r="CJ271" s="195">
        <v>9068489.489393434</v>
      </c>
      <c r="CL271" s="195">
        <v>3666</v>
      </c>
    </row>
    <row r="272" spans="1:90" ht="9.75">
      <c r="A272" s="195">
        <v>893</v>
      </c>
      <c r="B272" s="195" t="s">
        <v>275</v>
      </c>
      <c r="C272" s="195">
        <v>7516</v>
      </c>
      <c r="D272" s="195">
        <v>28257245.79</v>
      </c>
      <c r="E272" s="195">
        <v>7447292.186097861</v>
      </c>
      <c r="F272" s="195">
        <v>3774147.8400741485</v>
      </c>
      <c r="G272" s="195">
        <v>39478685.81617201</v>
      </c>
      <c r="H272" s="195">
        <v>3599.08</v>
      </c>
      <c r="I272" s="195">
        <v>27050685.28</v>
      </c>
      <c r="J272" s="195">
        <v>12428000.53617201</v>
      </c>
      <c r="K272" s="195">
        <v>272384.0279412082</v>
      </c>
      <c r="L272" s="195">
        <v>2137204.817134798</v>
      </c>
      <c r="M272" s="195">
        <v>0</v>
      </c>
      <c r="N272" s="195">
        <v>14837589.381248016</v>
      </c>
      <c r="O272" s="195">
        <v>2813753.8253599997</v>
      </c>
      <c r="P272" s="195">
        <v>17651343.206608016</v>
      </c>
      <c r="Q272" s="195">
        <v>558</v>
      </c>
      <c r="R272" s="195">
        <v>89</v>
      </c>
      <c r="S272" s="195">
        <v>561</v>
      </c>
      <c r="T272" s="195">
        <v>240</v>
      </c>
      <c r="U272" s="195">
        <v>245</v>
      </c>
      <c r="V272" s="195">
        <v>4008</v>
      </c>
      <c r="W272" s="195">
        <v>967</v>
      </c>
      <c r="X272" s="195">
        <v>575</v>
      </c>
      <c r="Y272" s="195">
        <v>273</v>
      </c>
      <c r="Z272" s="195">
        <v>6529</v>
      </c>
      <c r="AA272" s="195">
        <v>0</v>
      </c>
      <c r="AB272" s="195">
        <v>533</v>
      </c>
      <c r="AC272" s="195">
        <v>454</v>
      </c>
      <c r="AD272" s="195">
        <v>1815</v>
      </c>
      <c r="AE272" s="195">
        <v>0.8582353512668982</v>
      </c>
      <c r="AF272" s="195">
        <v>7447292.186097861</v>
      </c>
      <c r="AG272" s="195">
        <v>1816375.8305841652</v>
      </c>
      <c r="AH272" s="195">
        <v>418576.07160557946</v>
      </c>
      <c r="AI272" s="195">
        <v>178382.8119962493</v>
      </c>
      <c r="AJ272" s="195">
        <v>200</v>
      </c>
      <c r="AK272" s="195">
        <v>3584</v>
      </c>
      <c r="AL272" s="195">
        <v>0.4202817793549467</v>
      </c>
      <c r="AM272" s="195">
        <v>454</v>
      </c>
      <c r="AN272" s="195">
        <v>0.06040447046301224</v>
      </c>
      <c r="AO272" s="195">
        <v>0.05643621649475827</v>
      </c>
      <c r="AP272" s="195">
        <v>3</v>
      </c>
      <c r="AQ272" s="195">
        <v>6529</v>
      </c>
      <c r="AR272" s="195">
        <v>0</v>
      </c>
      <c r="AS272" s="195">
        <v>0</v>
      </c>
      <c r="AT272" s="195">
        <v>0</v>
      </c>
      <c r="AU272" s="195">
        <v>732.65</v>
      </c>
      <c r="AV272" s="195">
        <v>10.258650105780386</v>
      </c>
      <c r="AW272" s="195">
        <v>1.7648123455172924</v>
      </c>
      <c r="AX272" s="195">
        <v>373</v>
      </c>
      <c r="AY272" s="195">
        <v>2156</v>
      </c>
      <c r="AZ272" s="195">
        <v>0.1730055658627087</v>
      </c>
      <c r="BA272" s="195">
        <v>0.10821111483919323</v>
      </c>
      <c r="BB272" s="195">
        <v>0</v>
      </c>
      <c r="BC272" s="195">
        <v>3349</v>
      </c>
      <c r="BD272" s="195">
        <v>3387</v>
      </c>
      <c r="BE272" s="195">
        <v>0.988780631827576</v>
      </c>
      <c r="BF272" s="195">
        <v>0.5742442909754457</v>
      </c>
      <c r="BG272" s="195">
        <v>0</v>
      </c>
      <c r="BH272" s="195">
        <v>0</v>
      </c>
      <c r="BI272" s="195">
        <v>0</v>
      </c>
      <c r="BJ272" s="195">
        <v>-1803.84</v>
      </c>
      <c r="BK272" s="195">
        <v>-30815.6</v>
      </c>
      <c r="BL272" s="195">
        <v>-2104.48</v>
      </c>
      <c r="BM272" s="195">
        <v>-10747.88</v>
      </c>
      <c r="BN272" s="195">
        <v>-300.64</v>
      </c>
      <c r="BO272" s="195">
        <v>-69710</v>
      </c>
      <c r="BP272" s="195">
        <v>-79140.14166031276</v>
      </c>
      <c r="BQ272" s="195">
        <v>-642392.52</v>
      </c>
      <c r="BR272" s="195">
        <v>113972.07233760692</v>
      </c>
      <c r="BS272" s="195">
        <v>659086</v>
      </c>
      <c r="BT272" s="195">
        <v>245210</v>
      </c>
      <c r="BU272" s="195">
        <v>624224.0978398636</v>
      </c>
      <c r="BV272" s="195">
        <v>31886.17452603681</v>
      </c>
      <c r="BW272" s="195">
        <v>51936.5584288604</v>
      </c>
      <c r="BX272" s="195">
        <v>220299.48727579231</v>
      </c>
      <c r="BY272" s="195">
        <v>462578.72966419393</v>
      </c>
      <c r="BZ272" s="195">
        <v>711571.955157124</v>
      </c>
      <c r="CA272" s="195">
        <v>227956.0897390783</v>
      </c>
      <c r="CB272" s="195">
        <v>676.4399999999999</v>
      </c>
      <c r="CC272" s="195">
        <v>-162023.92617344484</v>
      </c>
      <c r="CD272" s="195">
        <v>3117663.678795111</v>
      </c>
      <c r="CE272" s="195">
        <v>2137204.817134798</v>
      </c>
      <c r="CF272" s="195">
        <v>0</v>
      </c>
      <c r="CG272" s="229">
        <v>2813753.8253599997</v>
      </c>
      <c r="CH272" s="195">
        <v>-390978</v>
      </c>
      <c r="CI272" s="195">
        <v>-89760.30528</v>
      </c>
      <c r="CJ272" s="195">
        <v>17260365.206608016</v>
      </c>
      <c r="CL272" s="195">
        <v>7564</v>
      </c>
    </row>
    <row r="273" spans="1:90" ht="9.75">
      <c r="A273" s="195">
        <v>895</v>
      </c>
      <c r="B273" s="195" t="s">
        <v>276</v>
      </c>
      <c r="C273" s="195">
        <v>15404</v>
      </c>
      <c r="D273" s="195">
        <v>51846978.25000001</v>
      </c>
      <c r="E273" s="195">
        <v>20740311.43134089</v>
      </c>
      <c r="F273" s="195">
        <v>2570678.7274481384</v>
      </c>
      <c r="G273" s="195">
        <v>75157968.40878904</v>
      </c>
      <c r="H273" s="195">
        <v>3599.08</v>
      </c>
      <c r="I273" s="195">
        <v>55440228.32</v>
      </c>
      <c r="J273" s="195">
        <v>19717740.08878904</v>
      </c>
      <c r="K273" s="195">
        <v>659258.5419629951</v>
      </c>
      <c r="L273" s="195">
        <v>2961753.6711514704</v>
      </c>
      <c r="M273" s="195">
        <v>0</v>
      </c>
      <c r="N273" s="195">
        <v>23338752.301903505</v>
      </c>
      <c r="O273" s="195">
        <v>2843667.7846322875</v>
      </c>
      <c r="P273" s="195">
        <v>26182420.086535793</v>
      </c>
      <c r="Q273" s="195">
        <v>839</v>
      </c>
      <c r="R273" s="195">
        <v>156</v>
      </c>
      <c r="S273" s="195">
        <v>890</v>
      </c>
      <c r="T273" s="195">
        <v>400</v>
      </c>
      <c r="U273" s="195">
        <v>463</v>
      </c>
      <c r="V273" s="195">
        <v>8459</v>
      </c>
      <c r="W273" s="195">
        <v>2461</v>
      </c>
      <c r="X273" s="195">
        <v>1270</v>
      </c>
      <c r="Y273" s="195">
        <v>466</v>
      </c>
      <c r="Z273" s="195">
        <v>63</v>
      </c>
      <c r="AA273" s="195">
        <v>1</v>
      </c>
      <c r="AB273" s="195">
        <v>14983</v>
      </c>
      <c r="AC273" s="195">
        <v>357</v>
      </c>
      <c r="AD273" s="195">
        <v>4197</v>
      </c>
      <c r="AE273" s="195">
        <v>1.1662094091216988</v>
      </c>
      <c r="AF273" s="195">
        <v>20740311.43134089</v>
      </c>
      <c r="AG273" s="195">
        <v>4480939.967388439</v>
      </c>
      <c r="AH273" s="195">
        <v>1037798.4624256259</v>
      </c>
      <c r="AI273" s="195">
        <v>499471.873589498</v>
      </c>
      <c r="AJ273" s="195">
        <v>681</v>
      </c>
      <c r="AK273" s="195">
        <v>7265</v>
      </c>
      <c r="AL273" s="195">
        <v>0.7059762009626537</v>
      </c>
      <c r="AM273" s="195">
        <v>357</v>
      </c>
      <c r="AN273" s="195">
        <v>0.023175798493897688</v>
      </c>
      <c r="AO273" s="195">
        <v>0.01920754452564372</v>
      </c>
      <c r="AP273" s="195">
        <v>0</v>
      </c>
      <c r="AQ273" s="195">
        <v>63</v>
      </c>
      <c r="AR273" s="195">
        <v>1</v>
      </c>
      <c r="AS273" s="195">
        <v>3</v>
      </c>
      <c r="AT273" s="195">
        <v>677</v>
      </c>
      <c r="AU273" s="195">
        <v>502.49</v>
      </c>
      <c r="AV273" s="195">
        <v>30.655336424605466</v>
      </c>
      <c r="AW273" s="195">
        <v>0.590585342279652</v>
      </c>
      <c r="AX273" s="195">
        <v>632</v>
      </c>
      <c r="AY273" s="195">
        <v>4432</v>
      </c>
      <c r="AZ273" s="195">
        <v>0.14259927797833935</v>
      </c>
      <c r="BA273" s="195">
        <v>0.07780482695482387</v>
      </c>
      <c r="BB273" s="195">
        <v>0</v>
      </c>
      <c r="BC273" s="195">
        <v>6885</v>
      </c>
      <c r="BD273" s="195">
        <v>6301</v>
      </c>
      <c r="BE273" s="195">
        <v>1.0926837009998414</v>
      </c>
      <c r="BF273" s="195">
        <v>0.678147360147711</v>
      </c>
      <c r="BG273" s="195">
        <v>0</v>
      </c>
      <c r="BH273" s="195">
        <v>1</v>
      </c>
      <c r="BI273" s="195">
        <v>0</v>
      </c>
      <c r="BJ273" s="195">
        <v>-3696.96</v>
      </c>
      <c r="BK273" s="195">
        <v>-63156.399999999994</v>
      </c>
      <c r="BL273" s="195">
        <v>-4313.120000000001</v>
      </c>
      <c r="BM273" s="195">
        <v>-22027.719999999998</v>
      </c>
      <c r="BN273" s="195">
        <v>-616.16</v>
      </c>
      <c r="BO273" s="195">
        <v>166575</v>
      </c>
      <c r="BP273" s="195">
        <v>-561789.60467903</v>
      </c>
      <c r="BQ273" s="195">
        <v>-1316579.88</v>
      </c>
      <c r="BR273" s="195">
        <v>-127042.48566932231</v>
      </c>
      <c r="BS273" s="195">
        <v>1109415</v>
      </c>
      <c r="BT273" s="195">
        <v>399076</v>
      </c>
      <c r="BU273" s="195">
        <v>905475.307138261</v>
      </c>
      <c r="BV273" s="195">
        <v>41384.80129070485</v>
      </c>
      <c r="BW273" s="195">
        <v>80168.54506648163</v>
      </c>
      <c r="BX273" s="195">
        <v>432683.95358545834</v>
      </c>
      <c r="BY273" s="195">
        <v>714318.2047305912</v>
      </c>
      <c r="BZ273" s="195">
        <v>1333112.8678891251</v>
      </c>
      <c r="CA273" s="195">
        <v>405710.0888038961</v>
      </c>
      <c r="CB273" s="195">
        <v>1386.36</v>
      </c>
      <c r="CC273" s="195">
        <v>-91472.68700469522</v>
      </c>
      <c r="CD273" s="195">
        <v>5370790.9558305</v>
      </c>
      <c r="CE273" s="195">
        <v>2961753.6711514704</v>
      </c>
      <c r="CF273" s="195">
        <v>0</v>
      </c>
      <c r="CG273" s="229">
        <v>2843667.7846322875</v>
      </c>
      <c r="CH273" s="195">
        <v>-1510713</v>
      </c>
      <c r="CI273" s="195">
        <v>178491.72720000002</v>
      </c>
      <c r="CJ273" s="195">
        <v>24671707.086535793</v>
      </c>
      <c r="CL273" s="195">
        <v>15510</v>
      </c>
    </row>
    <row r="274" spans="1:90" ht="9.75">
      <c r="A274" s="195">
        <v>785</v>
      </c>
      <c r="B274" s="195" t="s">
        <v>277</v>
      </c>
      <c r="C274" s="195">
        <v>3040</v>
      </c>
      <c r="D274" s="195">
        <v>11430926.860000001</v>
      </c>
      <c r="E274" s="195">
        <v>6091308.985968842</v>
      </c>
      <c r="F274" s="195">
        <v>1391159.941358865</v>
      </c>
      <c r="G274" s="195">
        <v>18913395.787327707</v>
      </c>
      <c r="H274" s="195">
        <v>3599.08</v>
      </c>
      <c r="I274" s="195">
        <v>10941203.2</v>
      </c>
      <c r="J274" s="195">
        <v>7972192.587327708</v>
      </c>
      <c r="K274" s="195">
        <v>1471091.1431638587</v>
      </c>
      <c r="L274" s="195">
        <v>846608.1210525851</v>
      </c>
      <c r="M274" s="195">
        <v>0</v>
      </c>
      <c r="N274" s="195">
        <v>10289891.851544151</v>
      </c>
      <c r="O274" s="195">
        <v>2730248.362567442</v>
      </c>
      <c r="P274" s="195">
        <v>13020140.214111593</v>
      </c>
      <c r="Q274" s="195">
        <v>136</v>
      </c>
      <c r="R274" s="195">
        <v>20</v>
      </c>
      <c r="S274" s="195">
        <v>170</v>
      </c>
      <c r="T274" s="195">
        <v>100</v>
      </c>
      <c r="U274" s="195">
        <v>104</v>
      </c>
      <c r="V274" s="195">
        <v>1517</v>
      </c>
      <c r="W274" s="195">
        <v>520</v>
      </c>
      <c r="X274" s="195">
        <v>336</v>
      </c>
      <c r="Y274" s="195">
        <v>137</v>
      </c>
      <c r="Z274" s="195">
        <v>4</v>
      </c>
      <c r="AA274" s="195">
        <v>0</v>
      </c>
      <c r="AB274" s="195">
        <v>3012</v>
      </c>
      <c r="AC274" s="195">
        <v>24</v>
      </c>
      <c r="AD274" s="195">
        <v>993</v>
      </c>
      <c r="AE274" s="195">
        <v>1.7355287962841688</v>
      </c>
      <c r="AF274" s="195">
        <v>6091308.985968842</v>
      </c>
      <c r="AG274" s="195">
        <v>8165728.734442433</v>
      </c>
      <c r="AH274" s="195">
        <v>2184090.091626048</v>
      </c>
      <c r="AI274" s="195">
        <v>677854.6855857475</v>
      </c>
      <c r="AJ274" s="195">
        <v>207</v>
      </c>
      <c r="AK274" s="195">
        <v>1200</v>
      </c>
      <c r="AL274" s="195">
        <v>1.2991750363420111</v>
      </c>
      <c r="AM274" s="195">
        <v>24</v>
      </c>
      <c r="AN274" s="195">
        <v>0.007894736842105263</v>
      </c>
      <c r="AO274" s="195">
        <v>0.003926482873851295</v>
      </c>
      <c r="AP274" s="195">
        <v>0</v>
      </c>
      <c r="AQ274" s="195">
        <v>4</v>
      </c>
      <c r="AR274" s="195">
        <v>0</v>
      </c>
      <c r="AS274" s="195">
        <v>3</v>
      </c>
      <c r="AT274" s="195">
        <v>91</v>
      </c>
      <c r="AU274" s="195">
        <v>1302.11</v>
      </c>
      <c r="AV274" s="195">
        <v>2.334672185913633</v>
      </c>
      <c r="AW274" s="195">
        <v>7.7546614313814635</v>
      </c>
      <c r="AX274" s="195">
        <v>86</v>
      </c>
      <c r="AY274" s="195">
        <v>715</v>
      </c>
      <c r="AZ274" s="195">
        <v>0.12027972027972028</v>
      </c>
      <c r="BA274" s="195">
        <v>0.0554852692562048</v>
      </c>
      <c r="BB274" s="195">
        <v>1.445366</v>
      </c>
      <c r="BC274" s="195">
        <v>890</v>
      </c>
      <c r="BD274" s="195">
        <v>948</v>
      </c>
      <c r="BE274" s="195">
        <v>0.9388185654008439</v>
      </c>
      <c r="BF274" s="195">
        <v>0.5242822245487135</v>
      </c>
      <c r="BG274" s="195">
        <v>0</v>
      </c>
      <c r="BH274" s="195">
        <v>0</v>
      </c>
      <c r="BI274" s="195">
        <v>0</v>
      </c>
      <c r="BJ274" s="195">
        <v>-729.6</v>
      </c>
      <c r="BK274" s="195">
        <v>-12463.999999999998</v>
      </c>
      <c r="BL274" s="195">
        <v>-851.2</v>
      </c>
      <c r="BM274" s="195">
        <v>-4347.2</v>
      </c>
      <c r="BN274" s="195">
        <v>-121.60000000000001</v>
      </c>
      <c r="BO274" s="195">
        <v>87467</v>
      </c>
      <c r="BP274" s="195">
        <v>-146832.32410608005</v>
      </c>
      <c r="BQ274" s="195">
        <v>-259828.8</v>
      </c>
      <c r="BR274" s="195">
        <v>-70951.2395362258</v>
      </c>
      <c r="BS274" s="195">
        <v>310888</v>
      </c>
      <c r="BT274" s="195">
        <v>92189</v>
      </c>
      <c r="BU274" s="195">
        <v>250966.4378107918</v>
      </c>
      <c r="BV274" s="195">
        <v>15001.394378429974</v>
      </c>
      <c r="BW274" s="195">
        <v>44539.947269726195</v>
      </c>
      <c r="BX274" s="195">
        <v>126757.85397782503</v>
      </c>
      <c r="BY274" s="195">
        <v>154052.91971320764</v>
      </c>
      <c r="BZ274" s="195">
        <v>270595.83848855575</v>
      </c>
      <c r="CA274" s="195">
        <v>75512.61194520385</v>
      </c>
      <c r="CB274" s="195">
        <v>273.59999999999997</v>
      </c>
      <c r="CC274" s="195">
        <v>703.881111150291</v>
      </c>
      <c r="CD274" s="195">
        <v>1357997.245158665</v>
      </c>
      <c r="CE274" s="195">
        <v>846608.1210525851</v>
      </c>
      <c r="CF274" s="195">
        <v>0</v>
      </c>
      <c r="CG274" s="229">
        <v>2730248.362567442</v>
      </c>
      <c r="CH274" s="195">
        <v>66568</v>
      </c>
      <c r="CI274" s="195">
        <v>16930.992000000002</v>
      </c>
      <c r="CJ274" s="195">
        <v>13086708.214111593</v>
      </c>
      <c r="CL274" s="195">
        <v>3074</v>
      </c>
    </row>
    <row r="275" spans="1:90" ht="9.75">
      <c r="A275" s="195">
        <v>905</v>
      </c>
      <c r="B275" s="195" t="s">
        <v>278</v>
      </c>
      <c r="C275" s="195">
        <v>67620</v>
      </c>
      <c r="D275" s="195">
        <v>223674778.75000003</v>
      </c>
      <c r="E275" s="195">
        <v>70781518.06779253</v>
      </c>
      <c r="F275" s="195">
        <v>22784084.521166258</v>
      </c>
      <c r="G275" s="195">
        <v>317240381.3389588</v>
      </c>
      <c r="H275" s="195">
        <v>3599.08</v>
      </c>
      <c r="I275" s="195">
        <v>243369789.6</v>
      </c>
      <c r="J275" s="195">
        <v>73870591.7389588</v>
      </c>
      <c r="K275" s="195">
        <v>3619834.322194512</v>
      </c>
      <c r="L275" s="195">
        <v>7943297.375108488</v>
      </c>
      <c r="M275" s="195">
        <v>0</v>
      </c>
      <c r="N275" s="195">
        <v>85433723.4362618</v>
      </c>
      <c r="O275" s="195">
        <v>-3847527.400301502</v>
      </c>
      <c r="P275" s="195">
        <v>81586196.0359603</v>
      </c>
      <c r="Q275" s="195">
        <v>4352</v>
      </c>
      <c r="R275" s="195">
        <v>758</v>
      </c>
      <c r="S275" s="195">
        <v>4308</v>
      </c>
      <c r="T275" s="195">
        <v>2083</v>
      </c>
      <c r="U275" s="195">
        <v>2081</v>
      </c>
      <c r="V275" s="195">
        <v>41152</v>
      </c>
      <c r="W275" s="195">
        <v>6920</v>
      </c>
      <c r="X275" s="195">
        <v>4232</v>
      </c>
      <c r="Y275" s="195">
        <v>1734</v>
      </c>
      <c r="Z275" s="195">
        <v>15416</v>
      </c>
      <c r="AA275" s="195">
        <v>9</v>
      </c>
      <c r="AB275" s="195">
        <v>46742</v>
      </c>
      <c r="AC275" s="195">
        <v>5453</v>
      </c>
      <c r="AD275" s="195">
        <v>12886</v>
      </c>
      <c r="AE275" s="195">
        <v>0.9066496203259105</v>
      </c>
      <c r="AF275" s="195">
        <v>70781518.06779253</v>
      </c>
      <c r="AG275" s="195">
        <v>9073982.728599131</v>
      </c>
      <c r="AH275" s="195">
        <v>2169108.600422711</v>
      </c>
      <c r="AI275" s="195">
        <v>1034620.3095782461</v>
      </c>
      <c r="AJ275" s="195">
        <v>3898</v>
      </c>
      <c r="AK275" s="195">
        <v>33085</v>
      </c>
      <c r="AL275" s="195">
        <v>0.8873383737822709</v>
      </c>
      <c r="AM275" s="195">
        <v>5453</v>
      </c>
      <c r="AN275" s="195">
        <v>0.08064182194616977</v>
      </c>
      <c r="AO275" s="195">
        <v>0.0766735679779158</v>
      </c>
      <c r="AP275" s="195">
        <v>1</v>
      </c>
      <c r="AQ275" s="195">
        <v>15416</v>
      </c>
      <c r="AR275" s="195">
        <v>9</v>
      </c>
      <c r="AS275" s="195">
        <v>0</v>
      </c>
      <c r="AT275" s="195">
        <v>0</v>
      </c>
      <c r="AU275" s="195">
        <v>364.55</v>
      </c>
      <c r="AV275" s="195">
        <v>185.48895899053628</v>
      </c>
      <c r="AW275" s="195">
        <v>0.09760469007725256</v>
      </c>
      <c r="AX275" s="195">
        <v>2730</v>
      </c>
      <c r="AY275" s="195">
        <v>20747</v>
      </c>
      <c r="AZ275" s="195">
        <v>0.13158528943943704</v>
      </c>
      <c r="BA275" s="195">
        <v>0.06679083841592155</v>
      </c>
      <c r="BB275" s="195">
        <v>0</v>
      </c>
      <c r="BC275" s="195">
        <v>36638</v>
      </c>
      <c r="BD275" s="195">
        <v>29014</v>
      </c>
      <c r="BE275" s="195">
        <v>1.262769697387468</v>
      </c>
      <c r="BF275" s="195">
        <v>0.8482333565353377</v>
      </c>
      <c r="BG275" s="195">
        <v>0</v>
      </c>
      <c r="BH275" s="195">
        <v>9</v>
      </c>
      <c r="BI275" s="195">
        <v>0</v>
      </c>
      <c r="BJ275" s="195">
        <v>-16228.8</v>
      </c>
      <c r="BK275" s="195">
        <v>-277242</v>
      </c>
      <c r="BL275" s="195">
        <v>-18933.600000000002</v>
      </c>
      <c r="BM275" s="195">
        <v>-96696.59999999999</v>
      </c>
      <c r="BN275" s="195">
        <v>-2704.8</v>
      </c>
      <c r="BO275" s="195">
        <v>-766334</v>
      </c>
      <c r="BP275" s="195">
        <v>-3896598.8859130163</v>
      </c>
      <c r="BQ275" s="195">
        <v>-5779481.4</v>
      </c>
      <c r="BR275" s="195">
        <v>274345.0710465126</v>
      </c>
      <c r="BS275" s="195">
        <v>4274447</v>
      </c>
      <c r="BT275" s="195">
        <v>1565331</v>
      </c>
      <c r="BU275" s="195">
        <v>3626619.6572058755</v>
      </c>
      <c r="BV275" s="195">
        <v>138381.79957621533</v>
      </c>
      <c r="BW275" s="195">
        <v>123045.09646081526</v>
      </c>
      <c r="BX275" s="195">
        <v>1613817.4548447337</v>
      </c>
      <c r="BY275" s="195">
        <v>3371237.1497896183</v>
      </c>
      <c r="BZ275" s="195">
        <v>4725068.448890915</v>
      </c>
      <c r="CA275" s="195">
        <v>1837727.4642141988</v>
      </c>
      <c r="CB275" s="195">
        <v>6085.8</v>
      </c>
      <c r="CC275" s="195">
        <v>-840885.2810073787</v>
      </c>
      <c r="CD275" s="195">
        <v>19948886.661021505</v>
      </c>
      <c r="CE275" s="195">
        <v>7943297.375108488</v>
      </c>
      <c r="CF275" s="195">
        <v>0</v>
      </c>
      <c r="CG275" s="229">
        <v>-3847527.400301502</v>
      </c>
      <c r="CH275" s="195">
        <v>22981427</v>
      </c>
      <c r="CI275" s="195">
        <v>-3817791.5266079996</v>
      </c>
      <c r="CJ275" s="195">
        <v>104567623.0359603</v>
      </c>
      <c r="CL275" s="195">
        <v>67619</v>
      </c>
    </row>
    <row r="276" spans="1:90" ht="9.75">
      <c r="A276" s="195">
        <v>908</v>
      </c>
      <c r="B276" s="195" t="s">
        <v>279</v>
      </c>
      <c r="C276" s="195">
        <v>21346</v>
      </c>
      <c r="D276" s="195">
        <v>76368290</v>
      </c>
      <c r="E276" s="195">
        <v>25601010.94745357</v>
      </c>
      <c r="F276" s="195">
        <v>3690518.7240000367</v>
      </c>
      <c r="G276" s="195">
        <v>105659819.67145361</v>
      </c>
      <c r="H276" s="195">
        <v>3599.08</v>
      </c>
      <c r="I276" s="195">
        <v>76825961.67999999</v>
      </c>
      <c r="J276" s="195">
        <v>28833857.991453618</v>
      </c>
      <c r="K276" s="195">
        <v>597724.5204054468</v>
      </c>
      <c r="L276" s="195">
        <v>3035733.3579393555</v>
      </c>
      <c r="M276" s="195">
        <v>0</v>
      </c>
      <c r="N276" s="195">
        <v>32467315.869798418</v>
      </c>
      <c r="O276" s="195">
        <v>3550081.827062276</v>
      </c>
      <c r="P276" s="195">
        <v>36017397.69686069</v>
      </c>
      <c r="Q276" s="195">
        <v>1307</v>
      </c>
      <c r="R276" s="195">
        <v>272</v>
      </c>
      <c r="S276" s="195">
        <v>1480</v>
      </c>
      <c r="T276" s="195">
        <v>691</v>
      </c>
      <c r="U276" s="195">
        <v>754</v>
      </c>
      <c r="V276" s="195">
        <v>11539</v>
      </c>
      <c r="W276" s="195">
        <v>3067</v>
      </c>
      <c r="X276" s="195">
        <v>1542</v>
      </c>
      <c r="Y276" s="195">
        <v>694</v>
      </c>
      <c r="Z276" s="195">
        <v>45</v>
      </c>
      <c r="AA276" s="195">
        <v>0</v>
      </c>
      <c r="AB276" s="195">
        <v>20559</v>
      </c>
      <c r="AC276" s="195">
        <v>742</v>
      </c>
      <c r="AD276" s="195">
        <v>5303</v>
      </c>
      <c r="AE276" s="195">
        <v>1.038808244772939</v>
      </c>
      <c r="AF276" s="195">
        <v>25601010.94745357</v>
      </c>
      <c r="AG276" s="195">
        <v>24703451.379228357</v>
      </c>
      <c r="AH276" s="195">
        <v>6513552.365622165</v>
      </c>
      <c r="AI276" s="195">
        <v>2622227.336344864</v>
      </c>
      <c r="AJ276" s="195">
        <v>1266</v>
      </c>
      <c r="AK276" s="195">
        <v>9361</v>
      </c>
      <c r="AL276" s="195">
        <v>1.0185680001418072</v>
      </c>
      <c r="AM276" s="195">
        <v>742</v>
      </c>
      <c r="AN276" s="195">
        <v>0.03476061088728567</v>
      </c>
      <c r="AO276" s="195">
        <v>0.030792356919031705</v>
      </c>
      <c r="AP276" s="195">
        <v>0</v>
      </c>
      <c r="AQ276" s="195">
        <v>45</v>
      </c>
      <c r="AR276" s="195">
        <v>0</v>
      </c>
      <c r="AS276" s="195">
        <v>0</v>
      </c>
      <c r="AT276" s="195">
        <v>0</v>
      </c>
      <c r="AU276" s="195">
        <v>271.92</v>
      </c>
      <c r="AV276" s="195">
        <v>78.50102971462195</v>
      </c>
      <c r="AW276" s="195">
        <v>0.2306287245000464</v>
      </c>
      <c r="AX276" s="195">
        <v>628</v>
      </c>
      <c r="AY276" s="195">
        <v>6496</v>
      </c>
      <c r="AZ276" s="195">
        <v>0.09667487684729065</v>
      </c>
      <c r="BA276" s="195">
        <v>0.03188042582377516</v>
      </c>
      <c r="BB276" s="195">
        <v>0</v>
      </c>
      <c r="BC276" s="195">
        <v>6859</v>
      </c>
      <c r="BD276" s="195">
        <v>7992</v>
      </c>
      <c r="BE276" s="195">
        <v>0.8582332332332332</v>
      </c>
      <c r="BF276" s="195">
        <v>0.4436968923811029</v>
      </c>
      <c r="BG276" s="195">
        <v>0</v>
      </c>
      <c r="BH276" s="195">
        <v>0</v>
      </c>
      <c r="BI276" s="195">
        <v>0</v>
      </c>
      <c r="BJ276" s="195">
        <v>-5123.04</v>
      </c>
      <c r="BK276" s="195">
        <v>-87518.59999999999</v>
      </c>
      <c r="BL276" s="195">
        <v>-5976.880000000001</v>
      </c>
      <c r="BM276" s="195">
        <v>-30524.78</v>
      </c>
      <c r="BN276" s="195">
        <v>-853.84</v>
      </c>
      <c r="BO276" s="195">
        <v>606941</v>
      </c>
      <c r="BP276" s="195">
        <v>-1169152.102945047</v>
      </c>
      <c r="BQ276" s="195">
        <v>-1824442.6199999999</v>
      </c>
      <c r="BR276" s="195">
        <v>29654.960622604936</v>
      </c>
      <c r="BS276" s="195">
        <v>1300662</v>
      </c>
      <c r="BT276" s="195">
        <v>441444</v>
      </c>
      <c r="BU276" s="195">
        <v>804355.6399916415</v>
      </c>
      <c r="BV276" s="195">
        <v>27221.020783908443</v>
      </c>
      <c r="BW276" s="195">
        <v>143785.4359805037</v>
      </c>
      <c r="BX276" s="195">
        <v>492082.1333048082</v>
      </c>
      <c r="BY276" s="195">
        <v>907246.1630341989</v>
      </c>
      <c r="BZ276" s="195">
        <v>1486362.2494838221</v>
      </c>
      <c r="CA276" s="195">
        <v>409666.72623455676</v>
      </c>
      <c r="CB276" s="195">
        <v>1921.1399999999999</v>
      </c>
      <c r="CC276" s="195">
        <v>113355.31144835742</v>
      </c>
      <c r="CD276" s="195">
        <v>6764697.780884402</v>
      </c>
      <c r="CE276" s="195">
        <v>3035733.3579393555</v>
      </c>
      <c r="CF276" s="195">
        <v>0</v>
      </c>
      <c r="CG276" s="229">
        <v>3550081.827062276</v>
      </c>
      <c r="CH276" s="195">
        <v>225450</v>
      </c>
      <c r="CI276" s="195">
        <v>33536.38799999998</v>
      </c>
      <c r="CJ276" s="195">
        <v>36242847.69686069</v>
      </c>
      <c r="CL276" s="195">
        <v>21332</v>
      </c>
    </row>
    <row r="277" spans="1:90" ht="9.75">
      <c r="A277" s="195">
        <v>911</v>
      </c>
      <c r="B277" s="195" t="s">
        <v>280</v>
      </c>
      <c r="C277" s="195">
        <v>2245</v>
      </c>
      <c r="D277" s="195">
        <v>8405904.19</v>
      </c>
      <c r="E277" s="195">
        <v>5026826.578841396</v>
      </c>
      <c r="F277" s="195">
        <v>892292.6669929884</v>
      </c>
      <c r="G277" s="195">
        <v>14325023.435834384</v>
      </c>
      <c r="H277" s="195">
        <v>3599.08</v>
      </c>
      <c r="I277" s="195">
        <v>8079934.6</v>
      </c>
      <c r="J277" s="195">
        <v>6245088.835834384</v>
      </c>
      <c r="K277" s="195">
        <v>832881.8068665058</v>
      </c>
      <c r="L277" s="195">
        <v>1018486.1820803238</v>
      </c>
      <c r="M277" s="195">
        <v>0</v>
      </c>
      <c r="N277" s="195">
        <v>8096456.824781214</v>
      </c>
      <c r="O277" s="195">
        <v>2008547.6823009523</v>
      </c>
      <c r="P277" s="195">
        <v>10105004.507082166</v>
      </c>
      <c r="Q277" s="195">
        <v>92</v>
      </c>
      <c r="R277" s="195">
        <v>17</v>
      </c>
      <c r="S277" s="195">
        <v>130</v>
      </c>
      <c r="T277" s="195">
        <v>61</v>
      </c>
      <c r="U277" s="195">
        <v>51</v>
      </c>
      <c r="V277" s="195">
        <v>1160</v>
      </c>
      <c r="W277" s="195">
        <v>394</v>
      </c>
      <c r="X277" s="195">
        <v>221</v>
      </c>
      <c r="Y277" s="195">
        <v>119</v>
      </c>
      <c r="Z277" s="195">
        <v>2</v>
      </c>
      <c r="AA277" s="195">
        <v>0</v>
      </c>
      <c r="AB277" s="195">
        <v>2220</v>
      </c>
      <c r="AC277" s="195">
        <v>23</v>
      </c>
      <c r="AD277" s="195">
        <v>734</v>
      </c>
      <c r="AE277" s="195">
        <v>1.9394220769756423</v>
      </c>
      <c r="AF277" s="195">
        <v>5026826.578841396</v>
      </c>
      <c r="AG277" s="195">
        <v>88919387.60523319</v>
      </c>
      <c r="AH277" s="195">
        <v>19345105.239396237</v>
      </c>
      <c r="AI277" s="195">
        <v>8419668.726222968</v>
      </c>
      <c r="AJ277" s="195">
        <v>142</v>
      </c>
      <c r="AK277" s="195">
        <v>932</v>
      </c>
      <c r="AL277" s="195">
        <v>1.147495522551257</v>
      </c>
      <c r="AM277" s="195">
        <v>23</v>
      </c>
      <c r="AN277" s="195">
        <v>0.010244988864142539</v>
      </c>
      <c r="AO277" s="195">
        <v>0.006276734895888571</v>
      </c>
      <c r="AP277" s="195">
        <v>0</v>
      </c>
      <c r="AQ277" s="195">
        <v>2</v>
      </c>
      <c r="AR277" s="195">
        <v>0</v>
      </c>
      <c r="AS277" s="195">
        <v>0</v>
      </c>
      <c r="AT277" s="195">
        <v>0</v>
      </c>
      <c r="AU277" s="195">
        <v>800.31</v>
      </c>
      <c r="AV277" s="195">
        <v>2.8051629993377567</v>
      </c>
      <c r="AW277" s="195">
        <v>6.454025081358067</v>
      </c>
      <c r="AX277" s="195">
        <v>78</v>
      </c>
      <c r="AY277" s="195">
        <v>555</v>
      </c>
      <c r="AZ277" s="195">
        <v>0.14054054054054055</v>
      </c>
      <c r="BA277" s="195">
        <v>0.07574608951702506</v>
      </c>
      <c r="BB277" s="195">
        <v>1.102483</v>
      </c>
      <c r="BC277" s="195">
        <v>645</v>
      </c>
      <c r="BD277" s="195">
        <v>764</v>
      </c>
      <c r="BE277" s="195">
        <v>0.8442408376963351</v>
      </c>
      <c r="BF277" s="195">
        <v>0.42970449684420475</v>
      </c>
      <c r="BG277" s="195">
        <v>0</v>
      </c>
      <c r="BH277" s="195">
        <v>0</v>
      </c>
      <c r="BI277" s="195">
        <v>0</v>
      </c>
      <c r="BJ277" s="195">
        <v>-538.8</v>
      </c>
      <c r="BK277" s="195">
        <v>-9204.5</v>
      </c>
      <c r="BL277" s="195">
        <v>-628.6</v>
      </c>
      <c r="BM277" s="195">
        <v>-3210.35</v>
      </c>
      <c r="BN277" s="195">
        <v>-89.8</v>
      </c>
      <c r="BO277" s="195">
        <v>189818</v>
      </c>
      <c r="BP277" s="195">
        <v>-39710.06738358283</v>
      </c>
      <c r="BQ277" s="195">
        <v>-191880.15</v>
      </c>
      <c r="BR277" s="195">
        <v>96380.14033571817</v>
      </c>
      <c r="BS277" s="195">
        <v>238421</v>
      </c>
      <c r="BT277" s="195">
        <v>73261</v>
      </c>
      <c r="BU277" s="195">
        <v>199069.2625320524</v>
      </c>
      <c r="BV277" s="195">
        <v>12189.992792026218</v>
      </c>
      <c r="BW277" s="195">
        <v>21380.662376640852</v>
      </c>
      <c r="BX277" s="195">
        <v>101836.40632784022</v>
      </c>
      <c r="BY277" s="195">
        <v>121481.66735531342</v>
      </c>
      <c r="BZ277" s="195">
        <v>216660.2640097254</v>
      </c>
      <c r="CA277" s="195">
        <v>68195.66622583904</v>
      </c>
      <c r="CB277" s="195">
        <v>202.04999999999998</v>
      </c>
      <c r="CC277" s="195">
        <v>-11479.462491248822</v>
      </c>
      <c r="CD277" s="195">
        <v>1327416.6494639067</v>
      </c>
      <c r="CE277" s="195">
        <v>1018486.1820803238</v>
      </c>
      <c r="CF277" s="195">
        <v>0</v>
      </c>
      <c r="CG277" s="229">
        <v>2008547.6823009523</v>
      </c>
      <c r="CH277" s="195">
        <v>-499857</v>
      </c>
      <c r="CI277" s="195">
        <v>18298.495200000005</v>
      </c>
      <c r="CJ277" s="195">
        <v>9605147.507082166</v>
      </c>
      <c r="CL277" s="195">
        <v>2324</v>
      </c>
    </row>
    <row r="278" spans="1:90" ht="9.75">
      <c r="A278" s="195">
        <v>92</v>
      </c>
      <c r="B278" s="195" t="s">
        <v>281</v>
      </c>
      <c r="C278" s="195">
        <v>219341</v>
      </c>
      <c r="D278" s="195">
        <v>685333285.5400001</v>
      </c>
      <c r="E278" s="195">
        <v>185006307.79654944</v>
      </c>
      <c r="F278" s="195">
        <v>106722337.69256167</v>
      </c>
      <c r="G278" s="195">
        <v>977061931.0291111</v>
      </c>
      <c r="H278" s="195">
        <v>3599.08</v>
      </c>
      <c r="I278" s="195">
        <v>789425806.28</v>
      </c>
      <c r="J278" s="195">
        <v>187636124.74911118</v>
      </c>
      <c r="K278" s="195">
        <v>9401391.965658322</v>
      </c>
      <c r="L278" s="195">
        <v>1701707.7430409044</v>
      </c>
      <c r="M278" s="195">
        <v>0</v>
      </c>
      <c r="N278" s="195">
        <v>198739224.4578104</v>
      </c>
      <c r="O278" s="195">
        <v>-41649402.5241368</v>
      </c>
      <c r="P278" s="195">
        <v>157089821.93367362</v>
      </c>
      <c r="Q278" s="195">
        <v>16018</v>
      </c>
      <c r="R278" s="195">
        <v>2758</v>
      </c>
      <c r="S278" s="195">
        <v>15717</v>
      </c>
      <c r="T278" s="195">
        <v>7215</v>
      </c>
      <c r="U278" s="195">
        <v>7133</v>
      </c>
      <c r="V278" s="195">
        <v>137676</v>
      </c>
      <c r="W278" s="195">
        <v>20442</v>
      </c>
      <c r="X278" s="195">
        <v>9687</v>
      </c>
      <c r="Y278" s="195">
        <v>2695</v>
      </c>
      <c r="Z278" s="195">
        <v>5631</v>
      </c>
      <c r="AA278" s="195">
        <v>22</v>
      </c>
      <c r="AB278" s="195">
        <v>177241</v>
      </c>
      <c r="AC278" s="195">
        <v>36447</v>
      </c>
      <c r="AD278" s="195">
        <v>32824</v>
      </c>
      <c r="AE278" s="195">
        <v>0.730569428034003</v>
      </c>
      <c r="AF278" s="195">
        <v>185006307.79654944</v>
      </c>
      <c r="AG278" s="195">
        <v>233618819.26404345</v>
      </c>
      <c r="AH278" s="195">
        <v>44855377.13461814</v>
      </c>
      <c r="AI278" s="195">
        <v>26133081.957450524</v>
      </c>
      <c r="AJ278" s="195">
        <v>13758</v>
      </c>
      <c r="AK278" s="195">
        <v>112681</v>
      </c>
      <c r="AL278" s="195">
        <v>0.9195665820231201</v>
      </c>
      <c r="AM278" s="195">
        <v>36447</v>
      </c>
      <c r="AN278" s="195">
        <v>0.16616592429140015</v>
      </c>
      <c r="AO278" s="195">
        <v>0.1621976703231462</v>
      </c>
      <c r="AP278" s="195">
        <v>1</v>
      </c>
      <c r="AQ278" s="195">
        <v>5631</v>
      </c>
      <c r="AR278" s="195">
        <v>22</v>
      </c>
      <c r="AS278" s="195">
        <v>0</v>
      </c>
      <c r="AT278" s="195">
        <v>0</v>
      </c>
      <c r="AU278" s="195">
        <v>238.37</v>
      </c>
      <c r="AV278" s="195">
        <v>920.1703234467425</v>
      </c>
      <c r="AW278" s="195">
        <v>0.019675262170168607</v>
      </c>
      <c r="AX278" s="195">
        <v>17549</v>
      </c>
      <c r="AY278" s="195">
        <v>79291</v>
      </c>
      <c r="AZ278" s="195">
        <v>0.22132398380648496</v>
      </c>
      <c r="BA278" s="195">
        <v>0.1565295327829695</v>
      </c>
      <c r="BB278" s="195">
        <v>0</v>
      </c>
      <c r="BC278" s="195">
        <v>109779</v>
      </c>
      <c r="BD278" s="195">
        <v>100374</v>
      </c>
      <c r="BE278" s="195">
        <v>1.0936995636320164</v>
      </c>
      <c r="BF278" s="195">
        <v>0.679163222779886</v>
      </c>
      <c r="BG278" s="195">
        <v>0</v>
      </c>
      <c r="BH278" s="195">
        <v>22</v>
      </c>
      <c r="BI278" s="195">
        <v>0</v>
      </c>
      <c r="BJ278" s="195">
        <v>-52641.84</v>
      </c>
      <c r="BK278" s="195">
        <v>-899298.1</v>
      </c>
      <c r="BL278" s="195">
        <v>-61415.48</v>
      </c>
      <c r="BM278" s="195">
        <v>-313657.63</v>
      </c>
      <c r="BN278" s="195">
        <v>-8773.64</v>
      </c>
      <c r="BO278" s="195">
        <v>-3024032</v>
      </c>
      <c r="BP278" s="195">
        <v>-24769896.360437836</v>
      </c>
      <c r="BQ278" s="195">
        <v>-18747075.27</v>
      </c>
      <c r="BR278" s="195">
        <v>-133128.08959154785</v>
      </c>
      <c r="BS278" s="195">
        <v>10598953</v>
      </c>
      <c r="BT278" s="195">
        <v>4100799</v>
      </c>
      <c r="BU278" s="195">
        <v>9211292.593758624</v>
      </c>
      <c r="BV278" s="195">
        <v>227178.49044565213</v>
      </c>
      <c r="BW278" s="195">
        <v>82298.47186307986</v>
      </c>
      <c r="BX278" s="195">
        <v>3932399.72004996</v>
      </c>
      <c r="BY278" s="195">
        <v>9755745.8127085</v>
      </c>
      <c r="BZ278" s="195">
        <v>13693210.390970083</v>
      </c>
      <c r="CA278" s="195">
        <v>4847253.448079878</v>
      </c>
      <c r="CB278" s="195">
        <v>19740.69</v>
      </c>
      <c r="CC278" s="195">
        <v>-536734.7048054747</v>
      </c>
      <c r="CD278" s="195">
        <v>52774976.82347874</v>
      </c>
      <c r="CE278" s="195">
        <v>1701707.7430409044</v>
      </c>
      <c r="CF278" s="195">
        <v>0</v>
      </c>
      <c r="CG278" s="229">
        <v>-41649402.5241368</v>
      </c>
      <c r="CH278" s="195">
        <v>15564072</v>
      </c>
      <c r="CI278" s="195">
        <v>-6175880.182704</v>
      </c>
      <c r="CJ278" s="195">
        <v>172653893.93367362</v>
      </c>
      <c r="CL278" s="195">
        <v>214605</v>
      </c>
    </row>
    <row r="279" spans="1:90" ht="9.75">
      <c r="A279" s="195">
        <v>915</v>
      </c>
      <c r="B279" s="195" t="s">
        <v>282</v>
      </c>
      <c r="C279" s="195">
        <v>21468</v>
      </c>
      <c r="D279" s="195">
        <v>74066001.64</v>
      </c>
      <c r="E279" s="195">
        <v>36437379.469915144</v>
      </c>
      <c r="F279" s="195">
        <v>4474594.361933868</v>
      </c>
      <c r="G279" s="195">
        <v>114977975.47184901</v>
      </c>
      <c r="H279" s="195">
        <v>3599.08</v>
      </c>
      <c r="I279" s="195">
        <v>77265049.44</v>
      </c>
      <c r="J279" s="195">
        <v>37712926.03184901</v>
      </c>
      <c r="K279" s="195">
        <v>958419.8622626463</v>
      </c>
      <c r="L279" s="195">
        <v>4197067.294209037</v>
      </c>
      <c r="M279" s="195">
        <v>0</v>
      </c>
      <c r="N279" s="195">
        <v>42868413.1883207</v>
      </c>
      <c r="O279" s="195">
        <v>7800986.761692527</v>
      </c>
      <c r="P279" s="195">
        <v>50669399.95001322</v>
      </c>
      <c r="Q279" s="195">
        <v>958</v>
      </c>
      <c r="R279" s="195">
        <v>211</v>
      </c>
      <c r="S279" s="195">
        <v>1192</v>
      </c>
      <c r="T279" s="195">
        <v>601</v>
      </c>
      <c r="U279" s="195">
        <v>705</v>
      </c>
      <c r="V279" s="195">
        <v>11961</v>
      </c>
      <c r="W279" s="195">
        <v>3161</v>
      </c>
      <c r="X279" s="195">
        <v>1875</v>
      </c>
      <c r="Y279" s="195">
        <v>804</v>
      </c>
      <c r="Z279" s="195">
        <v>53</v>
      </c>
      <c r="AA279" s="195">
        <v>0</v>
      </c>
      <c r="AB279" s="195">
        <v>20757</v>
      </c>
      <c r="AC279" s="195">
        <v>658</v>
      </c>
      <c r="AD279" s="195">
        <v>5840</v>
      </c>
      <c r="AE279" s="195">
        <v>1.4701116748378857</v>
      </c>
      <c r="AF279" s="195">
        <v>36437379.469915144</v>
      </c>
      <c r="AG279" s="195">
        <v>29878549.81941536</v>
      </c>
      <c r="AH279" s="195">
        <v>8502392.493807241</v>
      </c>
      <c r="AI279" s="195">
        <v>2675742.1799437394</v>
      </c>
      <c r="AJ279" s="195">
        <v>1611</v>
      </c>
      <c r="AK279" s="195">
        <v>9338</v>
      </c>
      <c r="AL279" s="195">
        <v>1.2993323112027713</v>
      </c>
      <c r="AM279" s="195">
        <v>658</v>
      </c>
      <c r="AN279" s="195">
        <v>0.030650270169554687</v>
      </c>
      <c r="AO279" s="195">
        <v>0.02668201620130072</v>
      </c>
      <c r="AP279" s="195">
        <v>0</v>
      </c>
      <c r="AQ279" s="195">
        <v>53</v>
      </c>
      <c r="AR279" s="195">
        <v>0</v>
      </c>
      <c r="AS279" s="195">
        <v>0</v>
      </c>
      <c r="AT279" s="195">
        <v>0</v>
      </c>
      <c r="AU279" s="195">
        <v>385.64</v>
      </c>
      <c r="AV279" s="195">
        <v>55.66849911834872</v>
      </c>
      <c r="AW279" s="195">
        <v>0.32522149225783786</v>
      </c>
      <c r="AX279" s="195">
        <v>800</v>
      </c>
      <c r="AY279" s="195">
        <v>5991</v>
      </c>
      <c r="AZ279" s="195">
        <v>0.13353363378400934</v>
      </c>
      <c r="BA279" s="195">
        <v>0.06873918276049386</v>
      </c>
      <c r="BB279" s="195">
        <v>0</v>
      </c>
      <c r="BC279" s="195">
        <v>8244</v>
      </c>
      <c r="BD279" s="195">
        <v>7348</v>
      </c>
      <c r="BE279" s="195">
        <v>1.1219379422972238</v>
      </c>
      <c r="BF279" s="195">
        <v>0.7074016014450935</v>
      </c>
      <c r="BG279" s="195">
        <v>0</v>
      </c>
      <c r="BH279" s="195">
        <v>0</v>
      </c>
      <c r="BI279" s="195">
        <v>0</v>
      </c>
      <c r="BJ279" s="195">
        <v>-5152.32</v>
      </c>
      <c r="BK279" s="195">
        <v>-88018.79999999999</v>
      </c>
      <c r="BL279" s="195">
        <v>-6011.040000000001</v>
      </c>
      <c r="BM279" s="195">
        <v>-30699.239999999998</v>
      </c>
      <c r="BN279" s="195">
        <v>-858.72</v>
      </c>
      <c r="BO279" s="195">
        <v>496889</v>
      </c>
      <c r="BP279" s="195">
        <v>-1162692.8035651597</v>
      </c>
      <c r="BQ279" s="195">
        <v>-1834869.96</v>
      </c>
      <c r="BR279" s="195">
        <v>-27351.97135592252</v>
      </c>
      <c r="BS279" s="195">
        <v>1653793</v>
      </c>
      <c r="BT279" s="195">
        <v>512148</v>
      </c>
      <c r="BU279" s="195">
        <v>1193037.444890245</v>
      </c>
      <c r="BV279" s="195">
        <v>56295.40430510851</v>
      </c>
      <c r="BW279" s="195">
        <v>159674.2018735389</v>
      </c>
      <c r="BX279" s="195">
        <v>682568.9884026675</v>
      </c>
      <c r="BY279" s="195">
        <v>970869.2276908858</v>
      </c>
      <c r="BZ279" s="195">
        <v>1570206.396035505</v>
      </c>
      <c r="CA279" s="195">
        <v>455376.49303466274</v>
      </c>
      <c r="CB279" s="195">
        <v>1932.12</v>
      </c>
      <c r="CC279" s="195">
        <v>208764.35289750661</v>
      </c>
      <c r="CD279" s="195">
        <v>7934202.657774196</v>
      </c>
      <c r="CE279" s="195">
        <v>4197067.294209037</v>
      </c>
      <c r="CF279" s="195">
        <v>0</v>
      </c>
      <c r="CG279" s="229">
        <v>7800986.761692527</v>
      </c>
      <c r="CH279" s="195">
        <v>-2445409</v>
      </c>
      <c r="CI279" s="195">
        <v>79341.23328000004</v>
      </c>
      <c r="CJ279" s="195">
        <v>48223990.95001322</v>
      </c>
      <c r="CL279" s="195">
        <v>21638</v>
      </c>
    </row>
    <row r="280" spans="1:90" ht="9.75">
      <c r="A280" s="195">
        <v>918</v>
      </c>
      <c r="B280" s="195" t="s">
        <v>283</v>
      </c>
      <c r="C280" s="195">
        <v>2277</v>
      </c>
      <c r="D280" s="195">
        <v>8300768.2</v>
      </c>
      <c r="E280" s="195">
        <v>2928870.6998440963</v>
      </c>
      <c r="F280" s="195">
        <v>432778.8176184223</v>
      </c>
      <c r="G280" s="195">
        <v>11662417.71746252</v>
      </c>
      <c r="H280" s="195">
        <v>3599.08</v>
      </c>
      <c r="I280" s="195">
        <v>8195105.16</v>
      </c>
      <c r="J280" s="195">
        <v>3467312.557462519</v>
      </c>
      <c r="K280" s="195">
        <v>49765.28768922306</v>
      </c>
      <c r="L280" s="195">
        <v>688392.2416063319</v>
      </c>
      <c r="M280" s="195">
        <v>0</v>
      </c>
      <c r="N280" s="195">
        <v>4205470.086758073</v>
      </c>
      <c r="O280" s="195">
        <v>1559499.0695627911</v>
      </c>
      <c r="P280" s="195">
        <v>5764969.156320864</v>
      </c>
      <c r="Q280" s="195">
        <v>121</v>
      </c>
      <c r="R280" s="195">
        <v>20</v>
      </c>
      <c r="S280" s="195">
        <v>135</v>
      </c>
      <c r="T280" s="195">
        <v>62</v>
      </c>
      <c r="U280" s="195">
        <v>83</v>
      </c>
      <c r="V280" s="195">
        <v>1226</v>
      </c>
      <c r="W280" s="195">
        <v>339</v>
      </c>
      <c r="X280" s="195">
        <v>189</v>
      </c>
      <c r="Y280" s="195">
        <v>102</v>
      </c>
      <c r="Z280" s="195">
        <v>17</v>
      </c>
      <c r="AA280" s="195">
        <v>0</v>
      </c>
      <c r="AB280" s="195">
        <v>2220</v>
      </c>
      <c r="AC280" s="195">
        <v>40</v>
      </c>
      <c r="AD280" s="195">
        <v>630</v>
      </c>
      <c r="AE280" s="195">
        <v>1.1141199382725566</v>
      </c>
      <c r="AF280" s="195">
        <v>2928870.6998440963</v>
      </c>
      <c r="AG280" s="195">
        <v>5881051.990319631</v>
      </c>
      <c r="AH280" s="195">
        <v>1861327.637565237</v>
      </c>
      <c r="AI280" s="195">
        <v>535148.435988748</v>
      </c>
      <c r="AJ280" s="195">
        <v>103</v>
      </c>
      <c r="AK280" s="195">
        <v>1096</v>
      </c>
      <c r="AL280" s="195">
        <v>0.7077913294363015</v>
      </c>
      <c r="AM280" s="195">
        <v>40</v>
      </c>
      <c r="AN280" s="195">
        <v>0.01756697408871322</v>
      </c>
      <c r="AO280" s="195">
        <v>0.013598720120459252</v>
      </c>
      <c r="AP280" s="195">
        <v>0</v>
      </c>
      <c r="AQ280" s="195">
        <v>17</v>
      </c>
      <c r="AR280" s="195">
        <v>0</v>
      </c>
      <c r="AS280" s="195">
        <v>0</v>
      </c>
      <c r="AT280" s="195">
        <v>0</v>
      </c>
      <c r="AU280" s="195">
        <v>188.78</v>
      </c>
      <c r="AV280" s="195">
        <v>12.061659074054456</v>
      </c>
      <c r="AW280" s="195">
        <v>1.501003489144197</v>
      </c>
      <c r="AX280" s="195">
        <v>110</v>
      </c>
      <c r="AY280" s="195">
        <v>650</v>
      </c>
      <c r="AZ280" s="195">
        <v>0.16923076923076924</v>
      </c>
      <c r="BA280" s="195">
        <v>0.10443631820725376</v>
      </c>
      <c r="BB280" s="195">
        <v>0</v>
      </c>
      <c r="BC280" s="195">
        <v>719</v>
      </c>
      <c r="BD280" s="195">
        <v>945</v>
      </c>
      <c r="BE280" s="195">
        <v>0.7608465608465609</v>
      </c>
      <c r="BF280" s="195">
        <v>0.34631021999443057</v>
      </c>
      <c r="BG280" s="195">
        <v>0</v>
      </c>
      <c r="BH280" s="195">
        <v>0</v>
      </c>
      <c r="BI280" s="195">
        <v>0</v>
      </c>
      <c r="BJ280" s="195">
        <v>-546.48</v>
      </c>
      <c r="BK280" s="195">
        <v>-9335.699999999999</v>
      </c>
      <c r="BL280" s="195">
        <v>-637.5600000000001</v>
      </c>
      <c r="BM280" s="195">
        <v>-3256.1099999999997</v>
      </c>
      <c r="BN280" s="195">
        <v>-91.08</v>
      </c>
      <c r="BO280" s="195">
        <v>-27273</v>
      </c>
      <c r="BP280" s="195">
        <v>-97331.52568477618</v>
      </c>
      <c r="BQ280" s="195">
        <v>-194615.19</v>
      </c>
      <c r="BR280" s="195">
        <v>4954.212569518015</v>
      </c>
      <c r="BS280" s="195">
        <v>248075</v>
      </c>
      <c r="BT280" s="195">
        <v>85184</v>
      </c>
      <c r="BU280" s="195">
        <v>189146.4491313759</v>
      </c>
      <c r="BV280" s="195">
        <v>8965.572928964224</v>
      </c>
      <c r="BW280" s="195">
        <v>6698.7777193360425</v>
      </c>
      <c r="BX280" s="195">
        <v>69879.02413088459</v>
      </c>
      <c r="BY280" s="195">
        <v>152070.0449183733</v>
      </c>
      <c r="BZ280" s="195">
        <v>249805.59383009965</v>
      </c>
      <c r="CA280" s="195">
        <v>73752.9668179956</v>
      </c>
      <c r="CB280" s="195">
        <v>204.92999999999998</v>
      </c>
      <c r="CC280" s="195">
        <v>-2681.9647554392523</v>
      </c>
      <c r="CD280" s="195">
        <v>1058781.607291108</v>
      </c>
      <c r="CE280" s="195">
        <v>688392.2416063319</v>
      </c>
      <c r="CF280" s="195">
        <v>0</v>
      </c>
      <c r="CG280" s="229">
        <v>1559499.0695627911</v>
      </c>
      <c r="CH280" s="195">
        <v>-464551</v>
      </c>
      <c r="CI280" s="195">
        <v>-13023.840000000004</v>
      </c>
      <c r="CJ280" s="195">
        <v>5300418.156320864</v>
      </c>
      <c r="CL280" s="195">
        <v>2276</v>
      </c>
    </row>
    <row r="281" spans="1:90" ht="9.75">
      <c r="A281" s="195">
        <v>921</v>
      </c>
      <c r="B281" s="195" t="s">
        <v>284</v>
      </c>
      <c r="C281" s="195">
        <v>2148</v>
      </c>
      <c r="D281" s="195">
        <v>8209921.74</v>
      </c>
      <c r="E281" s="195">
        <v>4882658.242557947</v>
      </c>
      <c r="F281" s="195">
        <v>630388.597469972</v>
      </c>
      <c r="G281" s="195">
        <v>13722968.58002792</v>
      </c>
      <c r="H281" s="195">
        <v>3599.08</v>
      </c>
      <c r="I281" s="195">
        <v>7730823.84</v>
      </c>
      <c r="J281" s="195">
        <v>5992144.740027919</v>
      </c>
      <c r="K281" s="195">
        <v>420714.6563118931</v>
      </c>
      <c r="L281" s="195">
        <v>904017.8320107199</v>
      </c>
      <c r="M281" s="195">
        <v>0</v>
      </c>
      <c r="N281" s="195">
        <v>7316877.228350532</v>
      </c>
      <c r="O281" s="195">
        <v>2403397.1428076196</v>
      </c>
      <c r="P281" s="195">
        <v>9720274.371158153</v>
      </c>
      <c r="Q281" s="195">
        <v>77</v>
      </c>
      <c r="R281" s="195">
        <v>14</v>
      </c>
      <c r="S281" s="195">
        <v>105</v>
      </c>
      <c r="T281" s="195">
        <v>55</v>
      </c>
      <c r="U281" s="195">
        <v>58</v>
      </c>
      <c r="V281" s="195">
        <v>1035</v>
      </c>
      <c r="W281" s="195">
        <v>416</v>
      </c>
      <c r="X281" s="195">
        <v>269</v>
      </c>
      <c r="Y281" s="195">
        <v>119</v>
      </c>
      <c r="Z281" s="195">
        <v>4</v>
      </c>
      <c r="AA281" s="195">
        <v>0</v>
      </c>
      <c r="AB281" s="195">
        <v>2114</v>
      </c>
      <c r="AC281" s="195">
        <v>30</v>
      </c>
      <c r="AD281" s="195">
        <v>804</v>
      </c>
      <c r="AE281" s="195">
        <v>1.9688690310837695</v>
      </c>
      <c r="AF281" s="195">
        <v>4882658.242557947</v>
      </c>
      <c r="AG281" s="195">
        <v>44202993.93329684</v>
      </c>
      <c r="AH281" s="195">
        <v>9910539.456659945</v>
      </c>
      <c r="AI281" s="195">
        <v>4878769.908097419</v>
      </c>
      <c r="AJ281" s="195">
        <v>113</v>
      </c>
      <c r="AK281" s="195">
        <v>843</v>
      </c>
      <c r="AL281" s="195">
        <v>1.0095537270730641</v>
      </c>
      <c r="AM281" s="195">
        <v>30</v>
      </c>
      <c r="AN281" s="195">
        <v>0.013966480446927373</v>
      </c>
      <c r="AO281" s="195">
        <v>0.009998226478673405</v>
      </c>
      <c r="AP281" s="195">
        <v>0</v>
      </c>
      <c r="AQ281" s="195">
        <v>4</v>
      </c>
      <c r="AR281" s="195">
        <v>0</v>
      </c>
      <c r="AS281" s="195">
        <v>0</v>
      </c>
      <c r="AT281" s="195">
        <v>0</v>
      </c>
      <c r="AU281" s="195">
        <v>422.62</v>
      </c>
      <c r="AV281" s="195">
        <v>5.0825800955941505</v>
      </c>
      <c r="AW281" s="195">
        <v>3.562086974432045</v>
      </c>
      <c r="AX281" s="195">
        <v>92</v>
      </c>
      <c r="AY281" s="195">
        <v>522</v>
      </c>
      <c r="AZ281" s="195">
        <v>0.17624521072796934</v>
      </c>
      <c r="BA281" s="195">
        <v>0.11145075970445385</v>
      </c>
      <c r="BB281" s="195">
        <v>0.806583</v>
      </c>
      <c r="BC281" s="195">
        <v>592</v>
      </c>
      <c r="BD281" s="195">
        <v>688</v>
      </c>
      <c r="BE281" s="195">
        <v>0.8604651162790697</v>
      </c>
      <c r="BF281" s="195">
        <v>0.4459287754269394</v>
      </c>
      <c r="BG281" s="195">
        <v>0</v>
      </c>
      <c r="BH281" s="195">
        <v>0</v>
      </c>
      <c r="BI281" s="195">
        <v>0</v>
      </c>
      <c r="BJ281" s="195">
        <v>-515.52</v>
      </c>
      <c r="BK281" s="195">
        <v>-8806.8</v>
      </c>
      <c r="BL281" s="195">
        <v>-601.44</v>
      </c>
      <c r="BM281" s="195">
        <v>-3071.64</v>
      </c>
      <c r="BN281" s="195">
        <v>-85.92</v>
      </c>
      <c r="BO281" s="195">
        <v>-66078</v>
      </c>
      <c r="BP281" s="195">
        <v>-59519.21025621055</v>
      </c>
      <c r="BQ281" s="195">
        <v>-183589.56</v>
      </c>
      <c r="BR281" s="195">
        <v>186918.53762630746</v>
      </c>
      <c r="BS281" s="195">
        <v>272212</v>
      </c>
      <c r="BT281" s="195">
        <v>80979</v>
      </c>
      <c r="BU281" s="195">
        <v>222117.1668681534</v>
      </c>
      <c r="BV281" s="195">
        <v>13393.678597821072</v>
      </c>
      <c r="BW281" s="195">
        <v>24441.04425130178</v>
      </c>
      <c r="BX281" s="195">
        <v>105814.7538803817</v>
      </c>
      <c r="BY281" s="195">
        <v>121929.47807716508</v>
      </c>
      <c r="BZ281" s="195">
        <v>201205.73777891742</v>
      </c>
      <c r="CA281" s="195">
        <v>64741.53751084909</v>
      </c>
      <c r="CB281" s="195">
        <v>193.32</v>
      </c>
      <c r="CC281" s="195">
        <v>-6743.0523239666945</v>
      </c>
      <c r="CD281" s="195">
        <v>1221125.2022669304</v>
      </c>
      <c r="CE281" s="195">
        <v>904017.8320107199</v>
      </c>
      <c r="CF281" s="195">
        <v>0</v>
      </c>
      <c r="CG281" s="229">
        <v>2403397.1428076196</v>
      </c>
      <c r="CH281" s="195">
        <v>106833</v>
      </c>
      <c r="CI281" s="195">
        <v>122945.04960000001</v>
      </c>
      <c r="CJ281" s="195">
        <v>9827107.371158153</v>
      </c>
      <c r="CL281" s="195">
        <v>2191</v>
      </c>
    </row>
    <row r="282" spans="1:90" ht="9.75">
      <c r="A282" s="195">
        <v>922</v>
      </c>
      <c r="B282" s="195" t="s">
        <v>285</v>
      </c>
      <c r="C282" s="195">
        <v>4462</v>
      </c>
      <c r="D282" s="195">
        <v>17116544.05</v>
      </c>
      <c r="E282" s="195">
        <v>3768982.9623087356</v>
      </c>
      <c r="F282" s="195">
        <v>703195.2469317133</v>
      </c>
      <c r="G282" s="195">
        <v>21588722.25924045</v>
      </c>
      <c r="H282" s="195">
        <v>3599.08</v>
      </c>
      <c r="I282" s="195">
        <v>16059094.959999999</v>
      </c>
      <c r="J282" s="195">
        <v>5529627.299240449</v>
      </c>
      <c r="K282" s="195">
        <v>15114.671592035045</v>
      </c>
      <c r="L282" s="195">
        <v>893285.5894386872</v>
      </c>
      <c r="M282" s="195">
        <v>0</v>
      </c>
      <c r="N282" s="195">
        <v>6438027.560271172</v>
      </c>
      <c r="O282" s="195">
        <v>2010655.5603013965</v>
      </c>
      <c r="P282" s="195">
        <v>8448683.120572569</v>
      </c>
      <c r="Q282" s="195">
        <v>329</v>
      </c>
      <c r="R282" s="195">
        <v>64</v>
      </c>
      <c r="S282" s="195">
        <v>436</v>
      </c>
      <c r="T282" s="195">
        <v>236</v>
      </c>
      <c r="U282" s="195">
        <v>187</v>
      </c>
      <c r="V282" s="195">
        <v>2444</v>
      </c>
      <c r="W282" s="195">
        <v>416</v>
      </c>
      <c r="X282" s="195">
        <v>242</v>
      </c>
      <c r="Y282" s="195">
        <v>108</v>
      </c>
      <c r="Z282" s="195">
        <v>14</v>
      </c>
      <c r="AA282" s="195">
        <v>0</v>
      </c>
      <c r="AB282" s="195">
        <v>4377</v>
      </c>
      <c r="AC282" s="195">
        <v>71</v>
      </c>
      <c r="AD282" s="195">
        <v>766</v>
      </c>
      <c r="AE282" s="195">
        <v>0.731626429892817</v>
      </c>
      <c r="AF282" s="195">
        <v>3768982.9623087356</v>
      </c>
      <c r="AG282" s="195">
        <v>3512950.679618233</v>
      </c>
      <c r="AH282" s="195">
        <v>797226.6578380339</v>
      </c>
      <c r="AI282" s="195">
        <v>401361.326991561</v>
      </c>
      <c r="AJ282" s="195">
        <v>248</v>
      </c>
      <c r="AK282" s="195">
        <v>2113</v>
      </c>
      <c r="AL282" s="195">
        <v>0.8839562103824326</v>
      </c>
      <c r="AM282" s="195">
        <v>71</v>
      </c>
      <c r="AN282" s="195">
        <v>0.01591214701927387</v>
      </c>
      <c r="AO282" s="195">
        <v>0.0119438930510199</v>
      </c>
      <c r="AP282" s="195">
        <v>0</v>
      </c>
      <c r="AQ282" s="195">
        <v>14</v>
      </c>
      <c r="AR282" s="195">
        <v>0</v>
      </c>
      <c r="AS282" s="195">
        <v>0</v>
      </c>
      <c r="AT282" s="195">
        <v>0</v>
      </c>
      <c r="AU282" s="195">
        <v>300.93</v>
      </c>
      <c r="AV282" s="195">
        <v>14.827368491011198</v>
      </c>
      <c r="AW282" s="195">
        <v>1.221025319900767</v>
      </c>
      <c r="AX282" s="195">
        <v>132</v>
      </c>
      <c r="AY282" s="195">
        <v>1584</v>
      </c>
      <c r="AZ282" s="195">
        <v>0.08333333333333333</v>
      </c>
      <c r="BA282" s="195">
        <v>0.018538882309817845</v>
      </c>
      <c r="BB282" s="195">
        <v>0</v>
      </c>
      <c r="BC282" s="195">
        <v>869</v>
      </c>
      <c r="BD282" s="195">
        <v>1856</v>
      </c>
      <c r="BE282" s="195">
        <v>0.4682112068965517</v>
      </c>
      <c r="BF282" s="195">
        <v>0.0536748660444214</v>
      </c>
      <c r="BG282" s="195">
        <v>0</v>
      </c>
      <c r="BH282" s="195">
        <v>0</v>
      </c>
      <c r="BI282" s="195">
        <v>0</v>
      </c>
      <c r="BJ282" s="195">
        <v>-1070.8799999999999</v>
      </c>
      <c r="BK282" s="195">
        <v>-18294.199999999997</v>
      </c>
      <c r="BL282" s="195">
        <v>-1249.3600000000001</v>
      </c>
      <c r="BM282" s="195">
        <v>-6380.66</v>
      </c>
      <c r="BN282" s="195">
        <v>-178.48</v>
      </c>
      <c r="BO282" s="195">
        <v>7844</v>
      </c>
      <c r="BP282" s="195">
        <v>-75190.61332994008</v>
      </c>
      <c r="BQ282" s="195">
        <v>-381367.14</v>
      </c>
      <c r="BR282" s="195">
        <v>-17408.788966968656</v>
      </c>
      <c r="BS282" s="195">
        <v>372593</v>
      </c>
      <c r="BT282" s="195">
        <v>113630</v>
      </c>
      <c r="BU282" s="195">
        <v>247453.05399288182</v>
      </c>
      <c r="BV282" s="195">
        <v>4791.849889109826</v>
      </c>
      <c r="BW282" s="195">
        <v>24729.80966282126</v>
      </c>
      <c r="BX282" s="195">
        <v>87174.84135904237</v>
      </c>
      <c r="BY282" s="195">
        <v>227204.16309526682</v>
      </c>
      <c r="BZ282" s="195">
        <v>331634.24889975326</v>
      </c>
      <c r="CA282" s="195">
        <v>90740.24528226476</v>
      </c>
      <c r="CB282" s="195">
        <v>401.58</v>
      </c>
      <c r="CC282" s="195">
        <v>12771.239554456046</v>
      </c>
      <c r="CD282" s="195">
        <v>1503559.2427686274</v>
      </c>
      <c r="CE282" s="195">
        <v>893285.5894386872</v>
      </c>
      <c r="CF282" s="195">
        <v>0</v>
      </c>
      <c r="CG282" s="229">
        <v>2010655.5603013965</v>
      </c>
      <c r="CH282" s="195">
        <v>-894178</v>
      </c>
      <c r="CI282" s="195">
        <v>-28261.732799999998</v>
      </c>
      <c r="CJ282" s="195">
        <v>7554505.120572569</v>
      </c>
      <c r="CL282" s="195">
        <v>4489</v>
      </c>
    </row>
    <row r="283" spans="1:90" ht="9.75">
      <c r="A283" s="195">
        <v>924</v>
      </c>
      <c r="B283" s="195" t="s">
        <v>286</v>
      </c>
      <c r="C283" s="195">
        <v>3259</v>
      </c>
      <c r="D283" s="195">
        <v>11965488.71</v>
      </c>
      <c r="E283" s="195">
        <v>4855498.556635713</v>
      </c>
      <c r="F283" s="195">
        <v>736372.3912590588</v>
      </c>
      <c r="G283" s="195">
        <v>17557359.657894775</v>
      </c>
      <c r="H283" s="195">
        <v>3599.08</v>
      </c>
      <c r="I283" s="195">
        <v>11729401.72</v>
      </c>
      <c r="J283" s="195">
        <v>5827957.937894775</v>
      </c>
      <c r="K283" s="195">
        <v>218136.14869040842</v>
      </c>
      <c r="L283" s="195">
        <v>1171314.3037196267</v>
      </c>
      <c r="M283" s="195">
        <v>0</v>
      </c>
      <c r="N283" s="195">
        <v>7217408.390304809</v>
      </c>
      <c r="O283" s="195">
        <v>2482955.6648363625</v>
      </c>
      <c r="P283" s="195">
        <v>9700364.055141171</v>
      </c>
      <c r="Q283" s="195">
        <v>190</v>
      </c>
      <c r="R283" s="195">
        <v>36</v>
      </c>
      <c r="S283" s="195">
        <v>223</v>
      </c>
      <c r="T283" s="195">
        <v>104</v>
      </c>
      <c r="U283" s="195">
        <v>100</v>
      </c>
      <c r="V283" s="195">
        <v>1727</v>
      </c>
      <c r="W283" s="195">
        <v>456</v>
      </c>
      <c r="X283" s="195">
        <v>307</v>
      </c>
      <c r="Y283" s="195">
        <v>116</v>
      </c>
      <c r="Z283" s="195">
        <v>51</v>
      </c>
      <c r="AA283" s="195">
        <v>0</v>
      </c>
      <c r="AB283" s="195">
        <v>3131</v>
      </c>
      <c r="AC283" s="195">
        <v>77</v>
      </c>
      <c r="AD283" s="195">
        <v>879</v>
      </c>
      <c r="AE283" s="195">
        <v>1.2904591060020667</v>
      </c>
      <c r="AF283" s="195">
        <v>4855498.556635713</v>
      </c>
      <c r="AG283" s="195">
        <v>5508664.548772153</v>
      </c>
      <c r="AH283" s="195">
        <v>1878724.2810028652</v>
      </c>
      <c r="AI283" s="195">
        <v>499471.8735894981</v>
      </c>
      <c r="AJ283" s="195">
        <v>129</v>
      </c>
      <c r="AK283" s="195">
        <v>1512</v>
      </c>
      <c r="AL283" s="195">
        <v>0.6425641426582297</v>
      </c>
      <c r="AM283" s="195">
        <v>77</v>
      </c>
      <c r="AN283" s="195">
        <v>0.023626879410862226</v>
      </c>
      <c r="AO283" s="195">
        <v>0.019658625442608258</v>
      </c>
      <c r="AP283" s="195">
        <v>0</v>
      </c>
      <c r="AQ283" s="195">
        <v>51</v>
      </c>
      <c r="AR283" s="195">
        <v>0</v>
      </c>
      <c r="AS283" s="195">
        <v>0</v>
      </c>
      <c r="AT283" s="195">
        <v>0</v>
      </c>
      <c r="AU283" s="195">
        <v>502.34</v>
      </c>
      <c r="AV283" s="195">
        <v>6.4876378548393525</v>
      </c>
      <c r="AW283" s="195">
        <v>2.790629310715712</v>
      </c>
      <c r="AX283" s="195">
        <v>104</v>
      </c>
      <c r="AY283" s="195">
        <v>883</v>
      </c>
      <c r="AZ283" s="195">
        <v>0.11778029445073612</v>
      </c>
      <c r="BA283" s="195">
        <v>0.05298584342722064</v>
      </c>
      <c r="BB283" s="195">
        <v>0.198866</v>
      </c>
      <c r="BC283" s="195">
        <v>1097</v>
      </c>
      <c r="BD283" s="195">
        <v>1338</v>
      </c>
      <c r="BE283" s="195">
        <v>0.819880418535127</v>
      </c>
      <c r="BF283" s="195">
        <v>0.40534407768299674</v>
      </c>
      <c r="BG283" s="195">
        <v>0</v>
      </c>
      <c r="BH283" s="195">
        <v>0</v>
      </c>
      <c r="BI283" s="195">
        <v>0</v>
      </c>
      <c r="BJ283" s="195">
        <v>-782.16</v>
      </c>
      <c r="BK283" s="195">
        <v>-13361.9</v>
      </c>
      <c r="BL283" s="195">
        <v>-912.5200000000001</v>
      </c>
      <c r="BM283" s="195">
        <v>-4660.37</v>
      </c>
      <c r="BN283" s="195">
        <v>-130.36</v>
      </c>
      <c r="BO283" s="195">
        <v>-2352</v>
      </c>
      <c r="BP283" s="195">
        <v>-57746.776778209314</v>
      </c>
      <c r="BQ283" s="195">
        <v>-278546.73</v>
      </c>
      <c r="BR283" s="195">
        <v>96922.8365674261</v>
      </c>
      <c r="BS283" s="195">
        <v>317973</v>
      </c>
      <c r="BT283" s="195">
        <v>108817</v>
      </c>
      <c r="BU283" s="195">
        <v>294373.6014908999</v>
      </c>
      <c r="BV283" s="195">
        <v>16327.450232480376</v>
      </c>
      <c r="BW283" s="195">
        <v>23733.81038234982</v>
      </c>
      <c r="BX283" s="195">
        <v>124141.35144134986</v>
      </c>
      <c r="BY283" s="195">
        <v>210098.3103882597</v>
      </c>
      <c r="BZ283" s="195">
        <v>352062.1337239467</v>
      </c>
      <c r="CA283" s="195">
        <v>99079.52733505667</v>
      </c>
      <c r="CB283" s="195">
        <v>293.31</v>
      </c>
      <c r="CC283" s="195">
        <v>-21589.971063933</v>
      </c>
      <c r="CD283" s="195">
        <v>1619880.360497836</v>
      </c>
      <c r="CE283" s="195">
        <v>1171314.3037196267</v>
      </c>
      <c r="CF283" s="195">
        <v>0</v>
      </c>
      <c r="CG283" s="229">
        <v>2482955.6648363625</v>
      </c>
      <c r="CH283" s="195">
        <v>30077</v>
      </c>
      <c r="CI283" s="195">
        <v>6511.919999999998</v>
      </c>
      <c r="CJ283" s="195">
        <v>9730441.055141171</v>
      </c>
      <c r="CL283" s="195">
        <v>3302</v>
      </c>
    </row>
    <row r="284" spans="1:90" ht="9.75">
      <c r="A284" s="195">
        <v>925</v>
      </c>
      <c r="B284" s="195" t="s">
        <v>287</v>
      </c>
      <c r="C284" s="195">
        <v>3721</v>
      </c>
      <c r="D284" s="195">
        <v>13400850.36</v>
      </c>
      <c r="E284" s="195">
        <v>6511336.728054313</v>
      </c>
      <c r="F284" s="195">
        <v>1213401.9364027516</v>
      </c>
      <c r="G284" s="195">
        <v>21125589.024457067</v>
      </c>
      <c r="H284" s="195">
        <v>3599.08</v>
      </c>
      <c r="I284" s="195">
        <v>13392176.68</v>
      </c>
      <c r="J284" s="195">
        <v>7733412.344457068</v>
      </c>
      <c r="K284" s="195">
        <v>343922.2389896204</v>
      </c>
      <c r="L284" s="195">
        <v>1353165.538023805</v>
      </c>
      <c r="M284" s="195">
        <v>0</v>
      </c>
      <c r="N284" s="195">
        <v>9430500.121470492</v>
      </c>
      <c r="O284" s="195">
        <v>2117277.1657980965</v>
      </c>
      <c r="P284" s="195">
        <v>11547777.287268588</v>
      </c>
      <c r="Q284" s="195">
        <v>225</v>
      </c>
      <c r="R284" s="195">
        <v>49</v>
      </c>
      <c r="S284" s="195">
        <v>219</v>
      </c>
      <c r="T284" s="195">
        <v>127</v>
      </c>
      <c r="U284" s="195">
        <v>120</v>
      </c>
      <c r="V284" s="195">
        <v>2047</v>
      </c>
      <c r="W284" s="195">
        <v>504</v>
      </c>
      <c r="X284" s="195">
        <v>298</v>
      </c>
      <c r="Y284" s="195">
        <v>132</v>
      </c>
      <c r="Z284" s="195">
        <v>3</v>
      </c>
      <c r="AA284" s="195">
        <v>0</v>
      </c>
      <c r="AB284" s="195">
        <v>3629</v>
      </c>
      <c r="AC284" s="195">
        <v>89</v>
      </c>
      <c r="AD284" s="195">
        <v>934</v>
      </c>
      <c r="AE284" s="195">
        <v>1.515672122203027</v>
      </c>
      <c r="AF284" s="195">
        <v>6511336.728054313</v>
      </c>
      <c r="AG284" s="195">
        <v>5112191.361071885</v>
      </c>
      <c r="AH284" s="195">
        <v>939984.7969368355</v>
      </c>
      <c r="AI284" s="195">
        <v>401361.326991561</v>
      </c>
      <c r="AJ284" s="195">
        <v>198</v>
      </c>
      <c r="AK284" s="195">
        <v>1716</v>
      </c>
      <c r="AL284" s="195">
        <v>0.8690134022354591</v>
      </c>
      <c r="AM284" s="195">
        <v>89</v>
      </c>
      <c r="AN284" s="195">
        <v>0.02391830153184628</v>
      </c>
      <c r="AO284" s="195">
        <v>0.01995004756359231</v>
      </c>
      <c r="AP284" s="195">
        <v>0</v>
      </c>
      <c r="AQ284" s="195">
        <v>3</v>
      </c>
      <c r="AR284" s="195">
        <v>0</v>
      </c>
      <c r="AS284" s="195">
        <v>0</v>
      </c>
      <c r="AT284" s="195">
        <v>0</v>
      </c>
      <c r="AU284" s="195">
        <v>925.24</v>
      </c>
      <c r="AV284" s="195">
        <v>4.021659245168821</v>
      </c>
      <c r="AW284" s="195">
        <v>4.5017718437414525</v>
      </c>
      <c r="AX284" s="195">
        <v>160</v>
      </c>
      <c r="AY284" s="195">
        <v>1074</v>
      </c>
      <c r="AZ284" s="195">
        <v>0.148975791433892</v>
      </c>
      <c r="BA284" s="195">
        <v>0.08418134041037652</v>
      </c>
      <c r="BB284" s="195">
        <v>0.186616</v>
      </c>
      <c r="BC284" s="195">
        <v>1847</v>
      </c>
      <c r="BD284" s="195">
        <v>1461</v>
      </c>
      <c r="BE284" s="195">
        <v>1.2642026009582479</v>
      </c>
      <c r="BF284" s="195">
        <v>0.8496662601061176</v>
      </c>
      <c r="BG284" s="195">
        <v>0</v>
      </c>
      <c r="BH284" s="195">
        <v>0</v>
      </c>
      <c r="BI284" s="195">
        <v>0</v>
      </c>
      <c r="BJ284" s="195">
        <v>-893.04</v>
      </c>
      <c r="BK284" s="195">
        <v>-15256.099999999999</v>
      </c>
      <c r="BL284" s="195">
        <v>-1041.88</v>
      </c>
      <c r="BM284" s="195">
        <v>-5321.03</v>
      </c>
      <c r="BN284" s="195">
        <v>-148.84</v>
      </c>
      <c r="BO284" s="195">
        <v>81614</v>
      </c>
      <c r="BP284" s="195">
        <v>-54402.65260107073</v>
      </c>
      <c r="BQ284" s="195">
        <v>-318033.87</v>
      </c>
      <c r="BR284" s="195">
        <v>104347.35000475124</v>
      </c>
      <c r="BS284" s="195">
        <v>384706</v>
      </c>
      <c r="BT284" s="195">
        <v>121762</v>
      </c>
      <c r="BU284" s="195">
        <v>310293.88668585266</v>
      </c>
      <c r="BV284" s="195">
        <v>16652.30352597964</v>
      </c>
      <c r="BW284" s="195">
        <v>51151.930757798465</v>
      </c>
      <c r="BX284" s="195">
        <v>148958.9285510253</v>
      </c>
      <c r="BY284" s="195">
        <v>218427.78682115505</v>
      </c>
      <c r="BZ284" s="195">
        <v>366883.5387637215</v>
      </c>
      <c r="CA284" s="195">
        <v>109056.87091837132</v>
      </c>
      <c r="CB284" s="195">
        <v>334.89</v>
      </c>
      <c r="CC284" s="195">
        <v>-60398.975403779266</v>
      </c>
      <c r="CD284" s="195">
        <v>1853790.5106248758</v>
      </c>
      <c r="CE284" s="195">
        <v>1353165.538023805</v>
      </c>
      <c r="CF284" s="195">
        <v>0</v>
      </c>
      <c r="CG284" s="229">
        <v>2117277.1657980965</v>
      </c>
      <c r="CH284" s="195">
        <v>38529</v>
      </c>
      <c r="CI284" s="195">
        <v>54635.0088</v>
      </c>
      <c r="CJ284" s="195">
        <v>11586306.287268588</v>
      </c>
      <c r="CL284" s="195">
        <v>3757</v>
      </c>
    </row>
    <row r="285" spans="1:90" ht="9.75">
      <c r="A285" s="195">
        <v>927</v>
      </c>
      <c r="B285" s="195" t="s">
        <v>288</v>
      </c>
      <c r="C285" s="195">
        <v>28967</v>
      </c>
      <c r="D285" s="195">
        <v>98141224.79</v>
      </c>
      <c r="E285" s="195">
        <v>24773238.088270087</v>
      </c>
      <c r="F285" s="195">
        <v>5718939.389591745</v>
      </c>
      <c r="G285" s="195">
        <v>128633402.26786183</v>
      </c>
      <c r="H285" s="195">
        <v>3599.08</v>
      </c>
      <c r="I285" s="195">
        <v>104254550.36</v>
      </c>
      <c r="J285" s="195">
        <v>24378851.90786183</v>
      </c>
      <c r="K285" s="195">
        <v>368213.4699668389</v>
      </c>
      <c r="L285" s="195">
        <v>3061160.78214907</v>
      </c>
      <c r="M285" s="195">
        <v>0</v>
      </c>
      <c r="N285" s="195">
        <v>27808226.159977738</v>
      </c>
      <c r="O285" s="195">
        <v>-1803417.0423273079</v>
      </c>
      <c r="P285" s="195">
        <v>26004809.11765043</v>
      </c>
      <c r="Q285" s="195">
        <v>2005</v>
      </c>
      <c r="R285" s="195">
        <v>428</v>
      </c>
      <c r="S285" s="195">
        <v>2438</v>
      </c>
      <c r="T285" s="195">
        <v>1147</v>
      </c>
      <c r="U285" s="195">
        <v>1173</v>
      </c>
      <c r="V285" s="195">
        <v>16772</v>
      </c>
      <c r="W285" s="195">
        <v>3202</v>
      </c>
      <c r="X285" s="195">
        <v>1346</v>
      </c>
      <c r="Y285" s="195">
        <v>456</v>
      </c>
      <c r="Z285" s="195">
        <v>484</v>
      </c>
      <c r="AA285" s="195">
        <v>1</v>
      </c>
      <c r="AB285" s="195">
        <v>27150</v>
      </c>
      <c r="AC285" s="195">
        <v>1332</v>
      </c>
      <c r="AD285" s="195">
        <v>5004</v>
      </c>
      <c r="AE285" s="195">
        <v>0.7407540503810041</v>
      </c>
      <c r="AF285" s="195">
        <v>24773238.088270087</v>
      </c>
      <c r="AG285" s="195">
        <v>5955489.831310357</v>
      </c>
      <c r="AH285" s="195">
        <v>1524979.9521865374</v>
      </c>
      <c r="AI285" s="195">
        <v>490552.73298968555</v>
      </c>
      <c r="AJ285" s="195">
        <v>1482</v>
      </c>
      <c r="AK285" s="195">
        <v>14741</v>
      </c>
      <c r="AL285" s="195">
        <v>0.7571812046884361</v>
      </c>
      <c r="AM285" s="195">
        <v>1332</v>
      </c>
      <c r="AN285" s="195">
        <v>0.04598336037559982</v>
      </c>
      <c r="AO285" s="195">
        <v>0.042015106407345855</v>
      </c>
      <c r="AP285" s="195">
        <v>0</v>
      </c>
      <c r="AQ285" s="195">
        <v>484</v>
      </c>
      <c r="AR285" s="195">
        <v>1</v>
      </c>
      <c r="AS285" s="195">
        <v>0</v>
      </c>
      <c r="AT285" s="195">
        <v>0</v>
      </c>
      <c r="AU285" s="195">
        <v>522.03</v>
      </c>
      <c r="AV285" s="195">
        <v>55.48914813324905</v>
      </c>
      <c r="AW285" s="195">
        <v>0.32627266707263153</v>
      </c>
      <c r="AX285" s="195">
        <v>1563</v>
      </c>
      <c r="AY285" s="195">
        <v>10203</v>
      </c>
      <c r="AZ285" s="195">
        <v>0.15319023816524552</v>
      </c>
      <c r="BA285" s="195">
        <v>0.08839578714173003</v>
      </c>
      <c r="BB285" s="195">
        <v>0</v>
      </c>
      <c r="BC285" s="195">
        <v>8069</v>
      </c>
      <c r="BD285" s="195">
        <v>13100</v>
      </c>
      <c r="BE285" s="195">
        <v>0.6159541984732825</v>
      </c>
      <c r="BF285" s="195">
        <v>0.20141785762115216</v>
      </c>
      <c r="BG285" s="195">
        <v>0</v>
      </c>
      <c r="BH285" s="195">
        <v>1</v>
      </c>
      <c r="BI285" s="195">
        <v>0</v>
      </c>
      <c r="BJ285" s="195">
        <v>-6952.08</v>
      </c>
      <c r="BK285" s="195">
        <v>-118764.69999999998</v>
      </c>
      <c r="BL285" s="195">
        <v>-8110.760000000001</v>
      </c>
      <c r="BM285" s="195">
        <v>-41422.81</v>
      </c>
      <c r="BN285" s="195">
        <v>-1158.68</v>
      </c>
      <c r="BO285" s="195">
        <v>-203115</v>
      </c>
      <c r="BP285" s="195">
        <v>-1461789.4846328646</v>
      </c>
      <c r="BQ285" s="195">
        <v>-2475809.4899999998</v>
      </c>
      <c r="BR285" s="195">
        <v>94447.8555355221</v>
      </c>
      <c r="BS285" s="195">
        <v>2001890</v>
      </c>
      <c r="BT285" s="195">
        <v>666810</v>
      </c>
      <c r="BU285" s="195">
        <v>1272981.3959105464</v>
      </c>
      <c r="BV285" s="195">
        <v>-2804.2325492603327</v>
      </c>
      <c r="BW285" s="195">
        <v>-241738.51153038506</v>
      </c>
      <c r="BX285" s="195">
        <v>313170.3837544156</v>
      </c>
      <c r="BY285" s="195">
        <v>1325133.6142187256</v>
      </c>
      <c r="BZ285" s="195">
        <v>2049572.9673950246</v>
      </c>
      <c r="CA285" s="195">
        <v>606296.4218010124</v>
      </c>
      <c r="CB285" s="195">
        <v>2607.0299999999997</v>
      </c>
      <c r="CC285" s="195">
        <v>111420.98224633394</v>
      </c>
      <c r="CD285" s="195">
        <v>7996672.906781934</v>
      </c>
      <c r="CE285" s="195">
        <v>3061160.78214907</v>
      </c>
      <c r="CF285" s="195">
        <v>0</v>
      </c>
      <c r="CG285" s="229">
        <v>-1803417.0423273079</v>
      </c>
      <c r="CH285" s="195">
        <v>-3097963</v>
      </c>
      <c r="CI285" s="195">
        <v>-57300.988848000066</v>
      </c>
      <c r="CJ285" s="195">
        <v>22906846.11765043</v>
      </c>
      <c r="CL285" s="195">
        <v>28919</v>
      </c>
    </row>
    <row r="286" spans="1:90" ht="9.75">
      <c r="A286" s="195">
        <v>931</v>
      </c>
      <c r="B286" s="195" t="s">
        <v>289</v>
      </c>
      <c r="C286" s="195">
        <v>6607</v>
      </c>
      <c r="D286" s="195">
        <v>24061100.6</v>
      </c>
      <c r="E286" s="195">
        <v>12349404.3051741</v>
      </c>
      <c r="F286" s="195">
        <v>1996994.0433861595</v>
      </c>
      <c r="G286" s="195">
        <v>38407498.94856026</v>
      </c>
      <c r="H286" s="195">
        <v>3599.08</v>
      </c>
      <c r="I286" s="195">
        <v>23779121.56</v>
      </c>
      <c r="J286" s="195">
        <v>14628377.388560262</v>
      </c>
      <c r="K286" s="195">
        <v>2395256.739166422</v>
      </c>
      <c r="L286" s="195">
        <v>2033758.8451865495</v>
      </c>
      <c r="M286" s="195">
        <v>0</v>
      </c>
      <c r="N286" s="195">
        <v>19057392.97291323</v>
      </c>
      <c r="O286" s="195">
        <v>5166430.435459046</v>
      </c>
      <c r="P286" s="195">
        <v>24223823.408372276</v>
      </c>
      <c r="Q286" s="195">
        <v>286</v>
      </c>
      <c r="R286" s="195">
        <v>53</v>
      </c>
      <c r="S286" s="195">
        <v>325</v>
      </c>
      <c r="T286" s="195">
        <v>196</v>
      </c>
      <c r="U286" s="195">
        <v>211</v>
      </c>
      <c r="V286" s="195">
        <v>3433</v>
      </c>
      <c r="W286" s="195">
        <v>1080</v>
      </c>
      <c r="X286" s="195">
        <v>735</v>
      </c>
      <c r="Y286" s="195">
        <v>288</v>
      </c>
      <c r="Z286" s="195">
        <v>9</v>
      </c>
      <c r="AA286" s="195">
        <v>0</v>
      </c>
      <c r="AB286" s="195">
        <v>6525</v>
      </c>
      <c r="AC286" s="195">
        <v>73</v>
      </c>
      <c r="AD286" s="195">
        <v>2103</v>
      </c>
      <c r="AE286" s="195">
        <v>1.6189613468667838</v>
      </c>
      <c r="AF286" s="195">
        <v>12349404.3051741</v>
      </c>
      <c r="AG286" s="195">
        <v>6779724.549106906</v>
      </c>
      <c r="AH286" s="195">
        <v>2504060.0259159603</v>
      </c>
      <c r="AI286" s="195">
        <v>686773.8261855597</v>
      </c>
      <c r="AJ286" s="195">
        <v>504</v>
      </c>
      <c r="AK286" s="195">
        <v>2819</v>
      </c>
      <c r="AL286" s="195">
        <v>1.3465237818249325</v>
      </c>
      <c r="AM286" s="195">
        <v>73</v>
      </c>
      <c r="AN286" s="195">
        <v>0.011048887543514454</v>
      </c>
      <c r="AO286" s="195">
        <v>0.007080633575260486</v>
      </c>
      <c r="AP286" s="195">
        <v>0</v>
      </c>
      <c r="AQ286" s="195">
        <v>9</v>
      </c>
      <c r="AR286" s="195">
        <v>0</v>
      </c>
      <c r="AS286" s="195">
        <v>0</v>
      </c>
      <c r="AT286" s="195">
        <v>0</v>
      </c>
      <c r="AU286" s="195">
        <v>1248.46</v>
      </c>
      <c r="AV286" s="195">
        <v>5.292119891706582</v>
      </c>
      <c r="AW286" s="195">
        <v>3.4210472788788624</v>
      </c>
      <c r="AX286" s="195">
        <v>240</v>
      </c>
      <c r="AY286" s="195">
        <v>1596</v>
      </c>
      <c r="AZ286" s="195">
        <v>0.15037593984962405</v>
      </c>
      <c r="BA286" s="195">
        <v>0.08558148882610857</v>
      </c>
      <c r="BB286" s="195">
        <v>1.046533</v>
      </c>
      <c r="BC286" s="195">
        <v>2151</v>
      </c>
      <c r="BD286" s="195">
        <v>2180</v>
      </c>
      <c r="BE286" s="195">
        <v>0.986697247706422</v>
      </c>
      <c r="BF286" s="195">
        <v>0.5721609068542917</v>
      </c>
      <c r="BG286" s="195">
        <v>0</v>
      </c>
      <c r="BH286" s="195">
        <v>0</v>
      </c>
      <c r="BI286" s="195">
        <v>0</v>
      </c>
      <c r="BJ286" s="195">
        <v>-1585.6799999999998</v>
      </c>
      <c r="BK286" s="195">
        <v>-27088.699999999997</v>
      </c>
      <c r="BL286" s="195">
        <v>-1849.9600000000003</v>
      </c>
      <c r="BM286" s="195">
        <v>-9448.01</v>
      </c>
      <c r="BN286" s="195">
        <v>-264.28000000000003</v>
      </c>
      <c r="BO286" s="195">
        <v>142346</v>
      </c>
      <c r="BP286" s="195">
        <v>-202217.55610594677</v>
      </c>
      <c r="BQ286" s="195">
        <v>-564700.29</v>
      </c>
      <c r="BR286" s="195">
        <v>-29884.02446912974</v>
      </c>
      <c r="BS286" s="195">
        <v>657403</v>
      </c>
      <c r="BT286" s="195">
        <v>205740</v>
      </c>
      <c r="BU286" s="195">
        <v>515917.62991671666</v>
      </c>
      <c r="BV286" s="195">
        <v>27738.114858243203</v>
      </c>
      <c r="BW286" s="195">
        <v>74511.39124093392</v>
      </c>
      <c r="BX286" s="195">
        <v>279038.2165761009</v>
      </c>
      <c r="BY286" s="195">
        <v>384013.8091867772</v>
      </c>
      <c r="BZ286" s="195">
        <v>605953.8217100743</v>
      </c>
      <c r="CA286" s="195">
        <v>181857.56105457552</v>
      </c>
      <c r="CB286" s="195">
        <v>594.63</v>
      </c>
      <c r="CC286" s="195">
        <v>-16942.308781795873</v>
      </c>
      <c r="CD286" s="195">
        <v>3028287.8412924963</v>
      </c>
      <c r="CE286" s="195">
        <v>2033758.8451865495</v>
      </c>
      <c r="CF286" s="195">
        <v>0</v>
      </c>
      <c r="CG286" s="229">
        <v>5166430.435459046</v>
      </c>
      <c r="CH286" s="195">
        <v>-635581</v>
      </c>
      <c r="CI286" s="195">
        <v>-4399674.55728</v>
      </c>
      <c r="CJ286" s="195">
        <v>23588242.408372276</v>
      </c>
      <c r="CL286" s="195">
        <v>6666</v>
      </c>
    </row>
    <row r="287" spans="1:90" ht="9.75">
      <c r="A287" s="195">
        <v>934</v>
      </c>
      <c r="B287" s="195" t="s">
        <v>290</v>
      </c>
      <c r="C287" s="195">
        <v>3025</v>
      </c>
      <c r="D287" s="195">
        <v>11339682.459999999</v>
      </c>
      <c r="E287" s="195">
        <v>4565413.72026306</v>
      </c>
      <c r="F287" s="195">
        <v>477980.0864341908</v>
      </c>
      <c r="G287" s="195">
        <v>16383076.26669725</v>
      </c>
      <c r="H287" s="195">
        <v>3599.08</v>
      </c>
      <c r="I287" s="195">
        <v>10887217</v>
      </c>
      <c r="J287" s="195">
        <v>5495859.26669725</v>
      </c>
      <c r="K287" s="195">
        <v>89966.23670022629</v>
      </c>
      <c r="L287" s="195">
        <v>842525.7147608188</v>
      </c>
      <c r="M287" s="195">
        <v>0</v>
      </c>
      <c r="N287" s="195">
        <v>6428351.218158295</v>
      </c>
      <c r="O287" s="195">
        <v>2138255.9598561805</v>
      </c>
      <c r="P287" s="195">
        <v>8566607.178014476</v>
      </c>
      <c r="Q287" s="195">
        <v>157</v>
      </c>
      <c r="R287" s="195">
        <v>36</v>
      </c>
      <c r="S287" s="195">
        <v>217</v>
      </c>
      <c r="T287" s="195">
        <v>104</v>
      </c>
      <c r="U287" s="195">
        <v>108</v>
      </c>
      <c r="V287" s="195">
        <v>1616</v>
      </c>
      <c r="W287" s="195">
        <v>404</v>
      </c>
      <c r="X287" s="195">
        <v>259</v>
      </c>
      <c r="Y287" s="195">
        <v>124</v>
      </c>
      <c r="Z287" s="195">
        <v>4</v>
      </c>
      <c r="AA287" s="195">
        <v>0</v>
      </c>
      <c r="AB287" s="195">
        <v>3002</v>
      </c>
      <c r="AC287" s="195">
        <v>19</v>
      </c>
      <c r="AD287" s="195">
        <v>787</v>
      </c>
      <c r="AE287" s="195">
        <v>1.307222572059643</v>
      </c>
      <c r="AF287" s="195">
        <v>4565413.72026306</v>
      </c>
      <c r="AG287" s="195">
        <v>31415147.737212364</v>
      </c>
      <c r="AH287" s="195">
        <v>5742816.908854012</v>
      </c>
      <c r="AI287" s="195">
        <v>3398192.568528549</v>
      </c>
      <c r="AJ287" s="195">
        <v>136</v>
      </c>
      <c r="AK287" s="195">
        <v>1352</v>
      </c>
      <c r="AL287" s="195">
        <v>0.7576014275898874</v>
      </c>
      <c r="AM287" s="195">
        <v>19</v>
      </c>
      <c r="AN287" s="195">
        <v>0.00628099173553719</v>
      </c>
      <c r="AO287" s="195">
        <v>0.002312737767283222</v>
      </c>
      <c r="AP287" s="195">
        <v>0</v>
      </c>
      <c r="AQ287" s="195">
        <v>4</v>
      </c>
      <c r="AR287" s="195">
        <v>0</v>
      </c>
      <c r="AS287" s="195">
        <v>0</v>
      </c>
      <c r="AT287" s="195">
        <v>0</v>
      </c>
      <c r="AU287" s="195">
        <v>287.32</v>
      </c>
      <c r="AV287" s="195">
        <v>10.52833078101072</v>
      </c>
      <c r="AW287" s="195">
        <v>1.7196070993207777</v>
      </c>
      <c r="AX287" s="195">
        <v>90</v>
      </c>
      <c r="AY287" s="195">
        <v>811</v>
      </c>
      <c r="AZ287" s="195">
        <v>0.11097410604192355</v>
      </c>
      <c r="BA287" s="195">
        <v>0.04617965501840807</v>
      </c>
      <c r="BB287" s="195">
        <v>0</v>
      </c>
      <c r="BC287" s="195">
        <v>985</v>
      </c>
      <c r="BD287" s="195">
        <v>1112</v>
      </c>
      <c r="BE287" s="195">
        <v>0.8857913669064749</v>
      </c>
      <c r="BF287" s="195">
        <v>0.47125502605434455</v>
      </c>
      <c r="BG287" s="195">
        <v>0</v>
      </c>
      <c r="BH287" s="195">
        <v>0</v>
      </c>
      <c r="BI287" s="195">
        <v>0</v>
      </c>
      <c r="BJ287" s="195">
        <v>-726</v>
      </c>
      <c r="BK287" s="195">
        <v>-12402.499999999998</v>
      </c>
      <c r="BL287" s="195">
        <v>-847.0000000000001</v>
      </c>
      <c r="BM287" s="195">
        <v>-4325.75</v>
      </c>
      <c r="BN287" s="195">
        <v>-121</v>
      </c>
      <c r="BO287" s="195">
        <v>-23874</v>
      </c>
      <c r="BP287" s="195">
        <v>-61003.86423427128</v>
      </c>
      <c r="BQ287" s="195">
        <v>-258546.75</v>
      </c>
      <c r="BR287" s="195">
        <v>62305.717786749825</v>
      </c>
      <c r="BS287" s="195">
        <v>269532</v>
      </c>
      <c r="BT287" s="195">
        <v>84479</v>
      </c>
      <c r="BU287" s="195">
        <v>192990.46542252702</v>
      </c>
      <c r="BV287" s="195">
        <v>11427.029083337118</v>
      </c>
      <c r="BW287" s="195">
        <v>35994.07553765644</v>
      </c>
      <c r="BX287" s="195">
        <v>114257.76571970747</v>
      </c>
      <c r="BY287" s="195">
        <v>156334.3171932257</v>
      </c>
      <c r="BZ287" s="195">
        <v>279271.3493261858</v>
      </c>
      <c r="CA287" s="195">
        <v>77610.9547093963</v>
      </c>
      <c r="CB287" s="195">
        <v>272.25</v>
      </c>
      <c r="CC287" s="195">
        <v>5686.654216304178</v>
      </c>
      <c r="CD287" s="195">
        <v>1266287.57899509</v>
      </c>
      <c r="CE287" s="195">
        <v>842525.7147608188</v>
      </c>
      <c r="CF287" s="195">
        <v>0</v>
      </c>
      <c r="CG287" s="229">
        <v>2138255.9598561805</v>
      </c>
      <c r="CH287" s="195">
        <v>-751926</v>
      </c>
      <c r="CI287" s="195">
        <v>-2667021.9551999997</v>
      </c>
      <c r="CJ287" s="195">
        <v>7814681.178014476</v>
      </c>
      <c r="CL287" s="195">
        <v>3073</v>
      </c>
    </row>
    <row r="288" spans="1:90" ht="9.75">
      <c r="A288" s="195">
        <v>935</v>
      </c>
      <c r="B288" s="195" t="s">
        <v>291</v>
      </c>
      <c r="C288" s="195">
        <v>3267</v>
      </c>
      <c r="D288" s="195">
        <v>11936933.56</v>
      </c>
      <c r="E288" s="195">
        <v>5052859.985159473</v>
      </c>
      <c r="F288" s="195">
        <v>1026152.710569609</v>
      </c>
      <c r="G288" s="195">
        <v>18015946.255729083</v>
      </c>
      <c r="H288" s="195">
        <v>3599.08</v>
      </c>
      <c r="I288" s="195">
        <v>11758194.36</v>
      </c>
      <c r="J288" s="195">
        <v>6257751.895729084</v>
      </c>
      <c r="K288" s="195">
        <v>163310.39928739294</v>
      </c>
      <c r="L288" s="195">
        <v>866322.0707400987</v>
      </c>
      <c r="M288" s="195">
        <v>0</v>
      </c>
      <c r="N288" s="195">
        <v>7287384.365756576</v>
      </c>
      <c r="O288" s="195">
        <v>2178209.2124439985</v>
      </c>
      <c r="P288" s="195">
        <v>9465593.578200575</v>
      </c>
      <c r="Q288" s="195">
        <v>139</v>
      </c>
      <c r="R288" s="195">
        <v>32</v>
      </c>
      <c r="S288" s="195">
        <v>201</v>
      </c>
      <c r="T288" s="195">
        <v>106</v>
      </c>
      <c r="U288" s="195">
        <v>77</v>
      </c>
      <c r="V288" s="195">
        <v>1764</v>
      </c>
      <c r="W288" s="195">
        <v>519</v>
      </c>
      <c r="X288" s="195">
        <v>279</v>
      </c>
      <c r="Y288" s="195">
        <v>150</v>
      </c>
      <c r="Z288" s="195">
        <v>14</v>
      </c>
      <c r="AA288" s="195">
        <v>0</v>
      </c>
      <c r="AB288" s="195">
        <v>3047</v>
      </c>
      <c r="AC288" s="195">
        <v>206</v>
      </c>
      <c r="AD288" s="195">
        <v>948</v>
      </c>
      <c r="AE288" s="195">
        <v>1.339623962134023</v>
      </c>
      <c r="AF288" s="195">
        <v>5052859.985159473</v>
      </c>
      <c r="AG288" s="195">
        <v>13582907.095152749</v>
      </c>
      <c r="AH288" s="195">
        <v>4595317.703536443</v>
      </c>
      <c r="AI288" s="195">
        <v>1382466.792970932</v>
      </c>
      <c r="AJ288" s="195">
        <v>182</v>
      </c>
      <c r="AK288" s="195">
        <v>1481</v>
      </c>
      <c r="AL288" s="195">
        <v>0.9255393696552312</v>
      </c>
      <c r="AM288" s="195">
        <v>206</v>
      </c>
      <c r="AN288" s="195">
        <v>0.0630547903275176</v>
      </c>
      <c r="AO288" s="195">
        <v>0.05908653635926363</v>
      </c>
      <c r="AP288" s="195">
        <v>0</v>
      </c>
      <c r="AQ288" s="195">
        <v>14</v>
      </c>
      <c r="AR288" s="195">
        <v>0</v>
      </c>
      <c r="AS288" s="195">
        <v>0</v>
      </c>
      <c r="AT288" s="195">
        <v>0</v>
      </c>
      <c r="AU288" s="195">
        <v>372</v>
      </c>
      <c r="AV288" s="195">
        <v>8.78225806451613</v>
      </c>
      <c r="AW288" s="195">
        <v>2.0614962828493244</v>
      </c>
      <c r="AX288" s="195">
        <v>148</v>
      </c>
      <c r="AY288" s="195">
        <v>957</v>
      </c>
      <c r="AZ288" s="195">
        <v>0.15464994775339602</v>
      </c>
      <c r="BA288" s="195">
        <v>0.08985549672988054</v>
      </c>
      <c r="BB288" s="195">
        <v>0.050733</v>
      </c>
      <c r="BC288" s="195">
        <v>1291</v>
      </c>
      <c r="BD288" s="195">
        <v>1242</v>
      </c>
      <c r="BE288" s="195">
        <v>1.039452495974235</v>
      </c>
      <c r="BF288" s="195">
        <v>0.6249161551221047</v>
      </c>
      <c r="BG288" s="195">
        <v>0</v>
      </c>
      <c r="BH288" s="195">
        <v>0</v>
      </c>
      <c r="BI288" s="195">
        <v>0</v>
      </c>
      <c r="BJ288" s="195">
        <v>-784.0799999999999</v>
      </c>
      <c r="BK288" s="195">
        <v>-13394.699999999999</v>
      </c>
      <c r="BL288" s="195">
        <v>-914.7600000000001</v>
      </c>
      <c r="BM288" s="195">
        <v>-4671.8099999999995</v>
      </c>
      <c r="BN288" s="195">
        <v>-130.68</v>
      </c>
      <c r="BO288" s="195">
        <v>-36833</v>
      </c>
      <c r="BP288" s="195">
        <v>-109789.42145975259</v>
      </c>
      <c r="BQ288" s="195">
        <v>-279230.49</v>
      </c>
      <c r="BR288" s="195">
        <v>62997.892044780776</v>
      </c>
      <c r="BS288" s="195">
        <v>336888</v>
      </c>
      <c r="BT288" s="195">
        <v>99871</v>
      </c>
      <c r="BU288" s="195">
        <v>256904.2450974227</v>
      </c>
      <c r="BV288" s="195">
        <v>13719.698860165583</v>
      </c>
      <c r="BW288" s="195">
        <v>-12878.79392371824</v>
      </c>
      <c r="BX288" s="195">
        <v>104242.25499510784</v>
      </c>
      <c r="BY288" s="195">
        <v>189902.3291538283</v>
      </c>
      <c r="BZ288" s="195">
        <v>282218.58446444175</v>
      </c>
      <c r="CA288" s="195">
        <v>89919.43398747403</v>
      </c>
      <c r="CB288" s="195">
        <v>294.03</v>
      </c>
      <c r="CC288" s="195">
        <v>-19355.542479651456</v>
      </c>
      <c r="CD288" s="195">
        <v>1367890.1321998513</v>
      </c>
      <c r="CE288" s="195">
        <v>866322.0707400987</v>
      </c>
      <c r="CF288" s="195">
        <v>0</v>
      </c>
      <c r="CG288" s="229">
        <v>2178209.2124439985</v>
      </c>
      <c r="CH288" s="195">
        <v>-195381</v>
      </c>
      <c r="CI288" s="195">
        <v>1246225.2019200001</v>
      </c>
      <c r="CJ288" s="195">
        <v>9270212.578200575</v>
      </c>
      <c r="CL288" s="195">
        <v>3347</v>
      </c>
    </row>
    <row r="289" spans="1:90" ht="9.75">
      <c r="A289" s="195">
        <v>936</v>
      </c>
      <c r="B289" s="195" t="s">
        <v>292</v>
      </c>
      <c r="C289" s="195">
        <v>6917</v>
      </c>
      <c r="D289" s="195">
        <v>26455769.119999997</v>
      </c>
      <c r="E289" s="195">
        <v>11691352.199674638</v>
      </c>
      <c r="F289" s="195">
        <v>1910048.8957693444</v>
      </c>
      <c r="G289" s="195">
        <v>40057170.215443976</v>
      </c>
      <c r="H289" s="195">
        <v>3599.08</v>
      </c>
      <c r="I289" s="195">
        <v>24894836.36</v>
      </c>
      <c r="J289" s="195">
        <v>15162333.855443977</v>
      </c>
      <c r="K289" s="195">
        <v>874472.699831792</v>
      </c>
      <c r="L289" s="195">
        <v>1857162.073604025</v>
      </c>
      <c r="M289" s="195">
        <v>0</v>
      </c>
      <c r="N289" s="195">
        <v>17893968.628879793</v>
      </c>
      <c r="O289" s="195">
        <v>5095408.961920003</v>
      </c>
      <c r="P289" s="195">
        <v>22989377.590799797</v>
      </c>
      <c r="Q289" s="195">
        <v>318</v>
      </c>
      <c r="R289" s="195">
        <v>56</v>
      </c>
      <c r="S289" s="195">
        <v>374</v>
      </c>
      <c r="T289" s="195">
        <v>215</v>
      </c>
      <c r="U289" s="195">
        <v>198</v>
      </c>
      <c r="V289" s="195">
        <v>3436</v>
      </c>
      <c r="W289" s="195">
        <v>1248</v>
      </c>
      <c r="X289" s="195">
        <v>716</v>
      </c>
      <c r="Y289" s="195">
        <v>356</v>
      </c>
      <c r="Z289" s="195">
        <v>9</v>
      </c>
      <c r="AA289" s="195">
        <v>0</v>
      </c>
      <c r="AB289" s="195">
        <v>6758</v>
      </c>
      <c r="AC289" s="195">
        <v>150</v>
      </c>
      <c r="AD289" s="195">
        <v>2320</v>
      </c>
      <c r="AE289" s="195">
        <v>1.464002255108466</v>
      </c>
      <c r="AF289" s="195">
        <v>11691352.199674638</v>
      </c>
      <c r="AG289" s="195">
        <v>5760160.707503358</v>
      </c>
      <c r="AH289" s="195">
        <v>1366070.482520914</v>
      </c>
      <c r="AI289" s="195">
        <v>570824.9983879977</v>
      </c>
      <c r="AJ289" s="195">
        <v>390</v>
      </c>
      <c r="AK289" s="195">
        <v>2870</v>
      </c>
      <c r="AL289" s="195">
        <v>1.0234373866048263</v>
      </c>
      <c r="AM289" s="195">
        <v>150</v>
      </c>
      <c r="AN289" s="195">
        <v>0.02168570189388463</v>
      </c>
      <c r="AO289" s="195">
        <v>0.017717447925630663</v>
      </c>
      <c r="AP289" s="195">
        <v>0</v>
      </c>
      <c r="AQ289" s="195">
        <v>9</v>
      </c>
      <c r="AR289" s="195">
        <v>0</v>
      </c>
      <c r="AS289" s="195">
        <v>0</v>
      </c>
      <c r="AT289" s="195">
        <v>0</v>
      </c>
      <c r="AU289" s="195">
        <v>1162.57</v>
      </c>
      <c r="AV289" s="195">
        <v>5.9497492624100055</v>
      </c>
      <c r="AW289" s="195">
        <v>3.0429168619603404</v>
      </c>
      <c r="AX289" s="195">
        <v>253</v>
      </c>
      <c r="AY289" s="195">
        <v>1772</v>
      </c>
      <c r="AZ289" s="195">
        <v>0.14277652370203162</v>
      </c>
      <c r="BA289" s="195">
        <v>0.07798207267851613</v>
      </c>
      <c r="BB289" s="195">
        <v>0.447482</v>
      </c>
      <c r="BC289" s="195">
        <v>2182</v>
      </c>
      <c r="BD289" s="195">
        <v>2313</v>
      </c>
      <c r="BE289" s="195">
        <v>0.9433635970600951</v>
      </c>
      <c r="BF289" s="195">
        <v>0.5288272562079648</v>
      </c>
      <c r="BG289" s="195">
        <v>0</v>
      </c>
      <c r="BH289" s="195">
        <v>0</v>
      </c>
      <c r="BI289" s="195">
        <v>0</v>
      </c>
      <c r="BJ289" s="195">
        <v>-1660.08</v>
      </c>
      <c r="BK289" s="195">
        <v>-28359.699999999997</v>
      </c>
      <c r="BL289" s="195">
        <v>-1936.7600000000002</v>
      </c>
      <c r="BM289" s="195">
        <v>-9891.31</v>
      </c>
      <c r="BN289" s="195">
        <v>-276.68</v>
      </c>
      <c r="BO289" s="195">
        <v>-107812</v>
      </c>
      <c r="BP289" s="195">
        <v>-320310.97502969037</v>
      </c>
      <c r="BQ289" s="195">
        <v>-591195.99</v>
      </c>
      <c r="BR289" s="195">
        <v>46812.20847382769</v>
      </c>
      <c r="BS289" s="195">
        <v>704678</v>
      </c>
      <c r="BT289" s="195">
        <v>221566</v>
      </c>
      <c r="BU289" s="195">
        <v>572270.7166943942</v>
      </c>
      <c r="BV289" s="195">
        <v>29515.069544133108</v>
      </c>
      <c r="BW289" s="195">
        <v>92555.46064005131</v>
      </c>
      <c r="BX289" s="195">
        <v>283008.96376369183</v>
      </c>
      <c r="BY289" s="195">
        <v>392803.3649215729</v>
      </c>
      <c r="BZ289" s="195">
        <v>629761.4540615771</v>
      </c>
      <c r="CA289" s="195">
        <v>183218.23571596757</v>
      </c>
      <c r="CB289" s="195">
        <v>622.53</v>
      </c>
      <c r="CC289" s="195">
        <v>-42040.31518150049</v>
      </c>
      <c r="CD289" s="195">
        <v>3006959.6886337153</v>
      </c>
      <c r="CE289" s="195">
        <v>1857162.073604025</v>
      </c>
      <c r="CF289" s="195">
        <v>0</v>
      </c>
      <c r="CG289" s="229">
        <v>5095408.961920003</v>
      </c>
      <c r="CH289" s="195">
        <v>268158</v>
      </c>
      <c r="CI289" s="195">
        <v>84850.31759999998</v>
      </c>
      <c r="CJ289" s="195">
        <v>23257535.590799797</v>
      </c>
      <c r="CL289" s="195">
        <v>7002</v>
      </c>
    </row>
    <row r="290" spans="1:90" ht="9.75">
      <c r="A290" s="195">
        <v>946</v>
      </c>
      <c r="B290" s="195" t="s">
        <v>293</v>
      </c>
      <c r="C290" s="195">
        <v>6684</v>
      </c>
      <c r="D290" s="195">
        <v>25424154.61</v>
      </c>
      <c r="E290" s="195">
        <v>6754142.989661026</v>
      </c>
      <c r="F290" s="195">
        <v>3622449.055220181</v>
      </c>
      <c r="G290" s="195">
        <v>35800746.65488121</v>
      </c>
      <c r="H290" s="195">
        <v>3599.08</v>
      </c>
      <c r="I290" s="195">
        <v>24056250.72</v>
      </c>
      <c r="J290" s="195">
        <v>11744495.93488121</v>
      </c>
      <c r="K290" s="195">
        <v>189996.0983864817</v>
      </c>
      <c r="L290" s="195">
        <v>2354037.349888611</v>
      </c>
      <c r="M290" s="195">
        <v>0</v>
      </c>
      <c r="N290" s="195">
        <v>14288529.383156303</v>
      </c>
      <c r="O290" s="195">
        <v>3413016.3044685726</v>
      </c>
      <c r="P290" s="195">
        <v>17701545.687624875</v>
      </c>
      <c r="Q290" s="195">
        <v>484</v>
      </c>
      <c r="R290" s="195">
        <v>90</v>
      </c>
      <c r="S290" s="195">
        <v>452</v>
      </c>
      <c r="T290" s="195">
        <v>215</v>
      </c>
      <c r="U290" s="195">
        <v>239</v>
      </c>
      <c r="V290" s="195">
        <v>3563</v>
      </c>
      <c r="W290" s="195">
        <v>850</v>
      </c>
      <c r="X290" s="195">
        <v>522</v>
      </c>
      <c r="Y290" s="195">
        <v>269</v>
      </c>
      <c r="Z290" s="195">
        <v>5425</v>
      </c>
      <c r="AA290" s="195">
        <v>0</v>
      </c>
      <c r="AB290" s="195">
        <v>812</v>
      </c>
      <c r="AC290" s="195">
        <v>447</v>
      </c>
      <c r="AD290" s="195">
        <v>1641</v>
      </c>
      <c r="AE290" s="195">
        <v>0.8752428811929809</v>
      </c>
      <c r="AF290" s="195">
        <v>6754142.989661026</v>
      </c>
      <c r="AG290" s="195">
        <v>6157360.762714411</v>
      </c>
      <c r="AH290" s="195">
        <v>1603887.5040912677</v>
      </c>
      <c r="AI290" s="195">
        <v>606501.5607872476</v>
      </c>
      <c r="AJ290" s="195">
        <v>239</v>
      </c>
      <c r="AK290" s="195">
        <v>3170</v>
      </c>
      <c r="AL290" s="195">
        <v>0.5678285259191527</v>
      </c>
      <c r="AM290" s="195">
        <v>447</v>
      </c>
      <c r="AN290" s="195">
        <v>0.06687612208258528</v>
      </c>
      <c r="AO290" s="195">
        <v>0.06290786811433131</v>
      </c>
      <c r="AP290" s="195">
        <v>3</v>
      </c>
      <c r="AQ290" s="195">
        <v>5425</v>
      </c>
      <c r="AR290" s="195">
        <v>0</v>
      </c>
      <c r="AS290" s="195">
        <v>3</v>
      </c>
      <c r="AT290" s="195">
        <v>587</v>
      </c>
      <c r="AU290" s="195">
        <v>782</v>
      </c>
      <c r="AV290" s="195">
        <v>8.547314578005116</v>
      </c>
      <c r="AW290" s="195">
        <v>2.118161463439314</v>
      </c>
      <c r="AX290" s="195">
        <v>277</v>
      </c>
      <c r="AY290" s="195">
        <v>1861</v>
      </c>
      <c r="AZ290" s="195">
        <v>0.14884470714669532</v>
      </c>
      <c r="BA290" s="195">
        <v>0.08405025612317983</v>
      </c>
      <c r="BB290" s="195">
        <v>0</v>
      </c>
      <c r="BC290" s="195">
        <v>2517</v>
      </c>
      <c r="BD290" s="195">
        <v>2910</v>
      </c>
      <c r="BE290" s="195">
        <v>0.8649484536082475</v>
      </c>
      <c r="BF290" s="195">
        <v>0.45041211275611714</v>
      </c>
      <c r="BG290" s="195">
        <v>0</v>
      </c>
      <c r="BH290" s="195">
        <v>0</v>
      </c>
      <c r="BI290" s="195">
        <v>0</v>
      </c>
      <c r="BJ290" s="195">
        <v>-1604.1599999999999</v>
      </c>
      <c r="BK290" s="195">
        <v>-27404.399999999998</v>
      </c>
      <c r="BL290" s="195">
        <v>-1871.5200000000002</v>
      </c>
      <c r="BM290" s="195">
        <v>-9558.119999999999</v>
      </c>
      <c r="BN290" s="195">
        <v>-267.36</v>
      </c>
      <c r="BO290" s="195">
        <v>-66992</v>
      </c>
      <c r="BP290" s="195">
        <v>-96034.31474583344</v>
      </c>
      <c r="BQ290" s="195">
        <v>-571281.48</v>
      </c>
      <c r="BR290" s="195">
        <v>511241.87484688405</v>
      </c>
      <c r="BS290" s="195">
        <v>610295</v>
      </c>
      <c r="BT290" s="195">
        <v>210910</v>
      </c>
      <c r="BU290" s="195">
        <v>522557.84133206314</v>
      </c>
      <c r="BV290" s="195">
        <v>25585.96697163288</v>
      </c>
      <c r="BW290" s="195">
        <v>37399.76454258622</v>
      </c>
      <c r="BX290" s="195">
        <v>185934.4408685002</v>
      </c>
      <c r="BY290" s="195">
        <v>417285.97748930304</v>
      </c>
      <c r="BZ290" s="195">
        <v>673219.1528353889</v>
      </c>
      <c r="CA290" s="195">
        <v>203127.87166159455</v>
      </c>
      <c r="CB290" s="195">
        <v>601.56</v>
      </c>
      <c r="CC290" s="195">
        <v>-79550.5059135086</v>
      </c>
      <c r="CD290" s="195">
        <v>3251616.9446344445</v>
      </c>
      <c r="CE290" s="195">
        <v>2354037.349888611</v>
      </c>
      <c r="CF290" s="195">
        <v>0</v>
      </c>
      <c r="CG290" s="229">
        <v>3413016.3044685726</v>
      </c>
      <c r="CH290" s="195">
        <v>333235</v>
      </c>
      <c r="CI290" s="195">
        <v>-105714.50927999997</v>
      </c>
      <c r="CJ290" s="195">
        <v>18034780.687624875</v>
      </c>
      <c r="CL290" s="195">
        <v>6714</v>
      </c>
    </row>
    <row r="291" spans="1:90" ht="9.75">
      <c r="A291" s="195">
        <v>976</v>
      </c>
      <c r="B291" s="195" t="s">
        <v>294</v>
      </c>
      <c r="C291" s="195">
        <v>4200</v>
      </c>
      <c r="D291" s="195">
        <v>15860839.239999998</v>
      </c>
      <c r="E291" s="195">
        <v>7413629.957406049</v>
      </c>
      <c r="F291" s="195">
        <v>2112592.316773927</v>
      </c>
      <c r="G291" s="195">
        <v>25387061.514179975</v>
      </c>
      <c r="H291" s="195">
        <v>3599.08</v>
      </c>
      <c r="I291" s="195">
        <v>15116136</v>
      </c>
      <c r="J291" s="195">
        <v>10270925.514179975</v>
      </c>
      <c r="K291" s="195">
        <v>4236863.908087719</v>
      </c>
      <c r="L291" s="195">
        <v>1090721.526852551</v>
      </c>
      <c r="M291" s="195">
        <v>0</v>
      </c>
      <c r="N291" s="195">
        <v>15598510.949120246</v>
      </c>
      <c r="O291" s="195">
        <v>3503274.9548425977</v>
      </c>
      <c r="P291" s="195">
        <v>19101785.903962843</v>
      </c>
      <c r="Q291" s="195">
        <v>150</v>
      </c>
      <c r="R291" s="195">
        <v>39</v>
      </c>
      <c r="S291" s="195">
        <v>174</v>
      </c>
      <c r="T291" s="195">
        <v>121</v>
      </c>
      <c r="U291" s="195">
        <v>133</v>
      </c>
      <c r="V291" s="195">
        <v>2141</v>
      </c>
      <c r="W291" s="195">
        <v>703</v>
      </c>
      <c r="X291" s="195">
        <v>513</v>
      </c>
      <c r="Y291" s="195">
        <v>226</v>
      </c>
      <c r="Z291" s="195">
        <v>20</v>
      </c>
      <c r="AA291" s="195">
        <v>3</v>
      </c>
      <c r="AB291" s="195">
        <v>4145</v>
      </c>
      <c r="AC291" s="195">
        <v>32</v>
      </c>
      <c r="AD291" s="195">
        <v>1442</v>
      </c>
      <c r="AE291" s="195">
        <v>1.528890535420113</v>
      </c>
      <c r="AF291" s="195">
        <v>7413629.957406049</v>
      </c>
      <c r="AG291" s="195">
        <v>12805720.528963296</v>
      </c>
      <c r="AH291" s="195">
        <v>4455389.820962203</v>
      </c>
      <c r="AI291" s="195">
        <v>1105973.4343767457</v>
      </c>
      <c r="AJ291" s="195">
        <v>288</v>
      </c>
      <c r="AK291" s="195">
        <v>1778</v>
      </c>
      <c r="AL291" s="195">
        <v>1.219942323948091</v>
      </c>
      <c r="AM291" s="195">
        <v>32</v>
      </c>
      <c r="AN291" s="195">
        <v>0.007619047619047619</v>
      </c>
      <c r="AO291" s="195">
        <v>0.003650793650793651</v>
      </c>
      <c r="AP291" s="195">
        <v>0</v>
      </c>
      <c r="AQ291" s="195">
        <v>20</v>
      </c>
      <c r="AR291" s="195">
        <v>3</v>
      </c>
      <c r="AS291" s="195">
        <v>0</v>
      </c>
      <c r="AT291" s="195">
        <v>0</v>
      </c>
      <c r="AU291" s="195">
        <v>2028.73</v>
      </c>
      <c r="AV291" s="195">
        <v>2.070260704973062</v>
      </c>
      <c r="AW291" s="195">
        <v>8.745078487715912</v>
      </c>
      <c r="AX291" s="195">
        <v>172</v>
      </c>
      <c r="AY291" s="195">
        <v>970</v>
      </c>
      <c r="AZ291" s="195">
        <v>0.177319587628866</v>
      </c>
      <c r="BA291" s="195">
        <v>0.1125251366053505</v>
      </c>
      <c r="BB291" s="195">
        <v>1.567</v>
      </c>
      <c r="BC291" s="195">
        <v>1310</v>
      </c>
      <c r="BD291" s="195">
        <v>1440</v>
      </c>
      <c r="BE291" s="195">
        <v>0.9097222222222222</v>
      </c>
      <c r="BF291" s="195">
        <v>0.4951858813700919</v>
      </c>
      <c r="BG291" s="195">
        <v>0</v>
      </c>
      <c r="BH291" s="195">
        <v>3</v>
      </c>
      <c r="BI291" s="195">
        <v>0</v>
      </c>
      <c r="BJ291" s="195">
        <v>-1008</v>
      </c>
      <c r="BK291" s="195">
        <v>-17220</v>
      </c>
      <c r="BL291" s="195">
        <v>-1176</v>
      </c>
      <c r="BM291" s="195">
        <v>-6006</v>
      </c>
      <c r="BN291" s="195">
        <v>-168</v>
      </c>
      <c r="BO291" s="195">
        <v>-68703</v>
      </c>
      <c r="BP291" s="195">
        <v>-120225.38063909436</v>
      </c>
      <c r="BQ291" s="195">
        <v>-358974</v>
      </c>
      <c r="BR291" s="195">
        <v>-68346.25052626431</v>
      </c>
      <c r="BS291" s="195">
        <v>449076</v>
      </c>
      <c r="BT291" s="195">
        <v>136608</v>
      </c>
      <c r="BU291" s="195">
        <v>360895.7856342601</v>
      </c>
      <c r="BV291" s="195">
        <v>19702.819711007938</v>
      </c>
      <c r="BW291" s="195">
        <v>42803.14343171017</v>
      </c>
      <c r="BX291" s="195">
        <v>150987.586605333</v>
      </c>
      <c r="BY291" s="195">
        <v>227803.8682606217</v>
      </c>
      <c r="BZ291" s="195">
        <v>354584.16249509755</v>
      </c>
      <c r="CA291" s="195">
        <v>106931.08118637609</v>
      </c>
      <c r="CB291" s="195">
        <v>378</v>
      </c>
      <c r="CC291" s="195">
        <v>1889.7106935028714</v>
      </c>
      <c r="CD291" s="195">
        <v>1714610.9074916453</v>
      </c>
      <c r="CE291" s="195">
        <v>1090721.526852551</v>
      </c>
      <c r="CF291" s="195">
        <v>0</v>
      </c>
      <c r="CG291" s="229">
        <v>3503274.9548425977</v>
      </c>
      <c r="CH291" s="195">
        <v>-671328</v>
      </c>
      <c r="CI291" s="195">
        <v>52030.2408</v>
      </c>
      <c r="CJ291" s="195">
        <v>18430457.903962843</v>
      </c>
      <c r="CL291" s="195">
        <v>4291</v>
      </c>
    </row>
    <row r="292" spans="1:90" ht="9.75">
      <c r="A292" s="195">
        <v>977</v>
      </c>
      <c r="B292" s="195" t="s">
        <v>295</v>
      </c>
      <c r="C292" s="195">
        <v>15199</v>
      </c>
      <c r="D292" s="195">
        <v>55766384.69</v>
      </c>
      <c r="E292" s="195">
        <v>20676277.646184802</v>
      </c>
      <c r="F292" s="195">
        <v>2217825.259884955</v>
      </c>
      <c r="G292" s="195">
        <v>78660487.59606975</v>
      </c>
      <c r="H292" s="195">
        <v>3599.08</v>
      </c>
      <c r="I292" s="195">
        <v>54702416.92</v>
      </c>
      <c r="J292" s="195">
        <v>23958070.67606975</v>
      </c>
      <c r="K292" s="195">
        <v>633062.6294834667</v>
      </c>
      <c r="L292" s="195">
        <v>2702297.454743889</v>
      </c>
      <c r="M292" s="195">
        <v>0</v>
      </c>
      <c r="N292" s="195">
        <v>27293430.760297105</v>
      </c>
      <c r="O292" s="195">
        <v>8526573.220312556</v>
      </c>
      <c r="P292" s="195">
        <v>35820003.98060966</v>
      </c>
      <c r="Q292" s="195">
        <v>1367</v>
      </c>
      <c r="R292" s="195">
        <v>233</v>
      </c>
      <c r="S292" s="195">
        <v>1283</v>
      </c>
      <c r="T292" s="195">
        <v>570</v>
      </c>
      <c r="U292" s="195">
        <v>562</v>
      </c>
      <c r="V292" s="195">
        <v>8446</v>
      </c>
      <c r="W292" s="195">
        <v>1533</v>
      </c>
      <c r="X292" s="195">
        <v>865</v>
      </c>
      <c r="Y292" s="195">
        <v>340</v>
      </c>
      <c r="Z292" s="195">
        <v>40</v>
      </c>
      <c r="AA292" s="195">
        <v>1</v>
      </c>
      <c r="AB292" s="195">
        <v>14937</v>
      </c>
      <c r="AC292" s="195">
        <v>221</v>
      </c>
      <c r="AD292" s="195">
        <v>2738</v>
      </c>
      <c r="AE292" s="195">
        <v>1.1782897994665282</v>
      </c>
      <c r="AF292" s="195">
        <v>20676277.646184802</v>
      </c>
      <c r="AG292" s="195">
        <v>8901285.615923354</v>
      </c>
      <c r="AH292" s="195">
        <v>1811552.859486643</v>
      </c>
      <c r="AI292" s="195">
        <v>758126.9509840595</v>
      </c>
      <c r="AJ292" s="195">
        <v>884</v>
      </c>
      <c r="AK292" s="195">
        <v>6867</v>
      </c>
      <c r="AL292" s="195">
        <v>0.9695356554040964</v>
      </c>
      <c r="AM292" s="195">
        <v>221</v>
      </c>
      <c r="AN292" s="195">
        <v>0.014540430291466544</v>
      </c>
      <c r="AO292" s="195">
        <v>0.010572176323212576</v>
      </c>
      <c r="AP292" s="195">
        <v>0</v>
      </c>
      <c r="AQ292" s="195">
        <v>40</v>
      </c>
      <c r="AR292" s="195">
        <v>1</v>
      </c>
      <c r="AS292" s="195">
        <v>0</v>
      </c>
      <c r="AT292" s="195">
        <v>0</v>
      </c>
      <c r="AU292" s="195">
        <v>568.66</v>
      </c>
      <c r="AV292" s="195">
        <v>26.727745929026135</v>
      </c>
      <c r="AW292" s="195">
        <v>0.677370714429085</v>
      </c>
      <c r="AX292" s="195">
        <v>405</v>
      </c>
      <c r="AY292" s="195">
        <v>4272</v>
      </c>
      <c r="AZ292" s="195">
        <v>0.09480337078651685</v>
      </c>
      <c r="BA292" s="195">
        <v>0.030008919763001365</v>
      </c>
      <c r="BB292" s="195">
        <v>0</v>
      </c>
      <c r="BC292" s="195">
        <v>6330</v>
      </c>
      <c r="BD292" s="195">
        <v>5891</v>
      </c>
      <c r="BE292" s="195">
        <v>1.074520454931251</v>
      </c>
      <c r="BF292" s="195">
        <v>0.6599841140791207</v>
      </c>
      <c r="BG292" s="195">
        <v>0</v>
      </c>
      <c r="BH292" s="195">
        <v>1</v>
      </c>
      <c r="BI292" s="195">
        <v>0</v>
      </c>
      <c r="BJ292" s="195">
        <v>-3647.7599999999998</v>
      </c>
      <c r="BK292" s="195">
        <v>-62315.899999999994</v>
      </c>
      <c r="BL292" s="195">
        <v>-4255.72</v>
      </c>
      <c r="BM292" s="195">
        <v>-21734.57</v>
      </c>
      <c r="BN292" s="195">
        <v>-607.96</v>
      </c>
      <c r="BO292" s="195">
        <v>55920</v>
      </c>
      <c r="BP292" s="195">
        <v>-630902.4303958466</v>
      </c>
      <c r="BQ292" s="195">
        <v>-1299058.53</v>
      </c>
      <c r="BR292" s="195">
        <v>31894.618232842535</v>
      </c>
      <c r="BS292" s="195">
        <v>1105522</v>
      </c>
      <c r="BT292" s="195">
        <v>359322</v>
      </c>
      <c r="BU292" s="195">
        <v>800309.0794281153</v>
      </c>
      <c r="BV292" s="195">
        <v>28657.374442731707</v>
      </c>
      <c r="BW292" s="195">
        <v>20607.3296960915</v>
      </c>
      <c r="BX292" s="195">
        <v>400458.4208793326</v>
      </c>
      <c r="BY292" s="195">
        <v>780849.606266519</v>
      </c>
      <c r="BZ292" s="195">
        <v>1163766.1274462175</v>
      </c>
      <c r="CA292" s="195">
        <v>327230.91446480615</v>
      </c>
      <c r="CB292" s="195">
        <v>1367.9099999999999</v>
      </c>
      <c r="CC292" s="195">
        <v>79958.58428307927</v>
      </c>
      <c r="CD292" s="195">
        <v>5155863.9651397355</v>
      </c>
      <c r="CE292" s="195">
        <v>2702297.454743889</v>
      </c>
      <c r="CF292" s="195">
        <v>0</v>
      </c>
      <c r="CG292" s="229">
        <v>8526573.220312556</v>
      </c>
      <c r="CH292" s="195">
        <v>23462</v>
      </c>
      <c r="CI292" s="195">
        <v>319409.6760000001</v>
      </c>
      <c r="CJ292" s="195">
        <v>35843465.98060966</v>
      </c>
      <c r="CL292" s="195">
        <v>15039</v>
      </c>
    </row>
    <row r="293" spans="1:90" ht="9.75">
      <c r="A293" s="195">
        <v>980</v>
      </c>
      <c r="B293" s="195" t="s">
        <v>296</v>
      </c>
      <c r="C293" s="195">
        <v>32799</v>
      </c>
      <c r="D293" s="195">
        <v>118306870.42999998</v>
      </c>
      <c r="E293" s="195">
        <v>28755334.936150048</v>
      </c>
      <c r="F293" s="195">
        <v>5159370.656618528</v>
      </c>
      <c r="G293" s="195">
        <v>152221576.02276856</v>
      </c>
      <c r="H293" s="195">
        <v>3599.08</v>
      </c>
      <c r="I293" s="195">
        <v>118046224.92</v>
      </c>
      <c r="J293" s="195">
        <v>34175351.102768555</v>
      </c>
      <c r="K293" s="195">
        <v>482004.6575751623</v>
      </c>
      <c r="L293" s="195">
        <v>3297066.1750946324</v>
      </c>
      <c r="M293" s="195">
        <v>0</v>
      </c>
      <c r="N293" s="195">
        <v>37954421.93543835</v>
      </c>
      <c r="O293" s="195">
        <v>6675940.734591225</v>
      </c>
      <c r="P293" s="195">
        <v>44630362.67002957</v>
      </c>
      <c r="Q293" s="195">
        <v>2849</v>
      </c>
      <c r="R293" s="195">
        <v>494</v>
      </c>
      <c r="S293" s="195">
        <v>2990</v>
      </c>
      <c r="T293" s="195">
        <v>1425</v>
      </c>
      <c r="U293" s="195">
        <v>1218</v>
      </c>
      <c r="V293" s="195">
        <v>18398</v>
      </c>
      <c r="W293" s="195">
        <v>3283</v>
      </c>
      <c r="X293" s="195">
        <v>1614</v>
      </c>
      <c r="Y293" s="195">
        <v>528</v>
      </c>
      <c r="Z293" s="195">
        <v>110</v>
      </c>
      <c r="AA293" s="195">
        <v>0</v>
      </c>
      <c r="AB293" s="195">
        <v>31942</v>
      </c>
      <c r="AC293" s="195">
        <v>747</v>
      </c>
      <c r="AD293" s="195">
        <v>5425</v>
      </c>
      <c r="AE293" s="195">
        <v>0.7593685480798507</v>
      </c>
      <c r="AF293" s="195">
        <v>28755334.936150048</v>
      </c>
      <c r="AG293" s="195">
        <v>8991483.266125165</v>
      </c>
      <c r="AH293" s="195">
        <v>2541343.9385328293</v>
      </c>
      <c r="AI293" s="195">
        <v>749207.8103842471</v>
      </c>
      <c r="AJ293" s="195">
        <v>1937</v>
      </c>
      <c r="AK293" s="195">
        <v>15739</v>
      </c>
      <c r="AL293" s="195">
        <v>0.9268960959692948</v>
      </c>
      <c r="AM293" s="195">
        <v>747</v>
      </c>
      <c r="AN293" s="195">
        <v>0.022775084606237995</v>
      </c>
      <c r="AO293" s="195">
        <v>0.018806830637984027</v>
      </c>
      <c r="AP293" s="195">
        <v>0</v>
      </c>
      <c r="AQ293" s="195">
        <v>110</v>
      </c>
      <c r="AR293" s="195">
        <v>0</v>
      </c>
      <c r="AS293" s="195">
        <v>0</v>
      </c>
      <c r="AT293" s="195">
        <v>0</v>
      </c>
      <c r="AU293" s="195">
        <v>1115.72</v>
      </c>
      <c r="AV293" s="195">
        <v>29.397160577922776</v>
      </c>
      <c r="AW293" s="195">
        <v>0.6158619403746096</v>
      </c>
      <c r="AX293" s="195">
        <v>1106</v>
      </c>
      <c r="AY293" s="195">
        <v>11187</v>
      </c>
      <c r="AZ293" s="195">
        <v>0.09886475373201037</v>
      </c>
      <c r="BA293" s="195">
        <v>0.034070302708494885</v>
      </c>
      <c r="BB293" s="195">
        <v>0</v>
      </c>
      <c r="BC293" s="195">
        <v>8835</v>
      </c>
      <c r="BD293" s="195">
        <v>13647</v>
      </c>
      <c r="BE293" s="195">
        <v>0.6473950318751374</v>
      </c>
      <c r="BF293" s="195">
        <v>0.23285869102300705</v>
      </c>
      <c r="BG293" s="195">
        <v>0</v>
      </c>
      <c r="BH293" s="195">
        <v>0</v>
      </c>
      <c r="BI293" s="195">
        <v>0</v>
      </c>
      <c r="BJ293" s="195">
        <v>-7871.759999999999</v>
      </c>
      <c r="BK293" s="195">
        <v>-134475.9</v>
      </c>
      <c r="BL293" s="195">
        <v>-9183.720000000001</v>
      </c>
      <c r="BM293" s="195">
        <v>-46902.57</v>
      </c>
      <c r="BN293" s="195">
        <v>-1311.96</v>
      </c>
      <c r="BO293" s="195">
        <v>-15104</v>
      </c>
      <c r="BP293" s="195">
        <v>-1236495.8805721614</v>
      </c>
      <c r="BQ293" s="195">
        <v>-2803330.53</v>
      </c>
      <c r="BR293" s="195">
        <v>-347209.93432351947</v>
      </c>
      <c r="BS293" s="195">
        <v>2053006</v>
      </c>
      <c r="BT293" s="195">
        <v>651254</v>
      </c>
      <c r="BU293" s="195">
        <v>1314597.2430768656</v>
      </c>
      <c r="BV293" s="195">
        <v>15734.767118453987</v>
      </c>
      <c r="BW293" s="195">
        <v>-104982.75987239247</v>
      </c>
      <c r="BX293" s="195">
        <v>676365.6684635072</v>
      </c>
      <c r="BY293" s="195">
        <v>1370714.847696324</v>
      </c>
      <c r="BZ293" s="195">
        <v>2239117.9938244843</v>
      </c>
      <c r="CA293" s="195">
        <v>579554.8540764924</v>
      </c>
      <c r="CB293" s="195">
        <v>2951.91</v>
      </c>
      <c r="CC293" s="195">
        <v>30817.545606577274</v>
      </c>
      <c r="CD293" s="195">
        <v>8466818.135666793</v>
      </c>
      <c r="CE293" s="195">
        <v>3297066.1750946324</v>
      </c>
      <c r="CF293" s="195">
        <v>0</v>
      </c>
      <c r="CG293" s="229">
        <v>6675940.734591225</v>
      </c>
      <c r="CH293" s="195">
        <v>-3887880</v>
      </c>
      <c r="CI293" s="195">
        <v>-612676.597968</v>
      </c>
      <c r="CJ293" s="195">
        <v>40742482.67002957</v>
      </c>
      <c r="CL293" s="195">
        <v>32738</v>
      </c>
    </row>
    <row r="294" spans="1:90" ht="9.75">
      <c r="A294" s="195">
        <v>981</v>
      </c>
      <c r="B294" s="195" t="s">
        <v>297</v>
      </c>
      <c r="C294" s="195">
        <v>2382</v>
      </c>
      <c r="D294" s="195">
        <v>8356462.39</v>
      </c>
      <c r="E294" s="195">
        <v>2485999.8150492655</v>
      </c>
      <c r="F294" s="195">
        <v>465618.11800776614</v>
      </c>
      <c r="G294" s="195">
        <v>11308080.323057031</v>
      </c>
      <c r="H294" s="195">
        <v>3599.08</v>
      </c>
      <c r="I294" s="195">
        <v>8573008.56</v>
      </c>
      <c r="J294" s="195">
        <v>2735071.7630570307</v>
      </c>
      <c r="K294" s="195">
        <v>41072.43539634802</v>
      </c>
      <c r="L294" s="195">
        <v>800473.7609568767</v>
      </c>
      <c r="M294" s="195">
        <v>4289.585777677639</v>
      </c>
      <c r="N294" s="195">
        <v>3580907.5451879334</v>
      </c>
      <c r="O294" s="195">
        <v>1765501.7747809514</v>
      </c>
      <c r="P294" s="195">
        <v>5346409.319968885</v>
      </c>
      <c r="Q294" s="195">
        <v>105</v>
      </c>
      <c r="R294" s="195">
        <v>20</v>
      </c>
      <c r="S294" s="195">
        <v>148</v>
      </c>
      <c r="T294" s="195">
        <v>80</v>
      </c>
      <c r="U294" s="195">
        <v>78</v>
      </c>
      <c r="V294" s="195">
        <v>1326</v>
      </c>
      <c r="W294" s="195">
        <v>358</v>
      </c>
      <c r="X294" s="195">
        <v>174</v>
      </c>
      <c r="Y294" s="195">
        <v>93</v>
      </c>
      <c r="Z294" s="195">
        <v>14</v>
      </c>
      <c r="AA294" s="195">
        <v>0</v>
      </c>
      <c r="AB294" s="195">
        <v>2323</v>
      </c>
      <c r="AC294" s="195">
        <v>45</v>
      </c>
      <c r="AD294" s="195">
        <v>625</v>
      </c>
      <c r="AE294" s="195">
        <v>0.9039701970564509</v>
      </c>
      <c r="AF294" s="195">
        <v>2485999.8150492655</v>
      </c>
      <c r="AG294" s="195">
        <v>23106126.984848592</v>
      </c>
      <c r="AH294" s="195">
        <v>6167883.702089248</v>
      </c>
      <c r="AI294" s="195">
        <v>2791691.0077413013</v>
      </c>
      <c r="AJ294" s="195">
        <v>144</v>
      </c>
      <c r="AK294" s="195">
        <v>1182</v>
      </c>
      <c r="AL294" s="195">
        <v>0.9175369932232258</v>
      </c>
      <c r="AM294" s="195">
        <v>45</v>
      </c>
      <c r="AN294" s="195">
        <v>0.018891687657430732</v>
      </c>
      <c r="AO294" s="195">
        <v>0.014923433689176764</v>
      </c>
      <c r="AP294" s="195">
        <v>0</v>
      </c>
      <c r="AQ294" s="195">
        <v>14</v>
      </c>
      <c r="AR294" s="195">
        <v>0</v>
      </c>
      <c r="AS294" s="195">
        <v>0</v>
      </c>
      <c r="AT294" s="195">
        <v>0</v>
      </c>
      <c r="AU294" s="195">
        <v>182.76</v>
      </c>
      <c r="AV294" s="195">
        <v>13.03348653972423</v>
      </c>
      <c r="AW294" s="195">
        <v>1.3890828290529367</v>
      </c>
      <c r="AX294" s="195">
        <v>98</v>
      </c>
      <c r="AY294" s="195">
        <v>700</v>
      </c>
      <c r="AZ294" s="195">
        <v>0.14</v>
      </c>
      <c r="BA294" s="195">
        <v>0.07520554897648453</v>
      </c>
      <c r="BB294" s="195">
        <v>0</v>
      </c>
      <c r="BC294" s="195">
        <v>674</v>
      </c>
      <c r="BD294" s="195">
        <v>980</v>
      </c>
      <c r="BE294" s="195">
        <v>0.6877551020408164</v>
      </c>
      <c r="BF294" s="195">
        <v>0.27321876118868604</v>
      </c>
      <c r="BG294" s="195">
        <v>0</v>
      </c>
      <c r="BH294" s="195">
        <v>0</v>
      </c>
      <c r="BI294" s="195">
        <v>0</v>
      </c>
      <c r="BJ294" s="195">
        <v>-571.68</v>
      </c>
      <c r="BK294" s="195">
        <v>-9766.199999999999</v>
      </c>
      <c r="BL294" s="195">
        <v>-666.96</v>
      </c>
      <c r="BM294" s="195">
        <v>-3406.2599999999998</v>
      </c>
      <c r="BN294" s="195">
        <v>-95.28</v>
      </c>
      <c r="BO294" s="195">
        <v>29176</v>
      </c>
      <c r="BP294" s="195">
        <v>-51705.0892263436</v>
      </c>
      <c r="BQ294" s="195">
        <v>-203589.54</v>
      </c>
      <c r="BR294" s="195">
        <v>26663.14650002122</v>
      </c>
      <c r="BS294" s="195">
        <v>230288</v>
      </c>
      <c r="BT294" s="195">
        <v>80816</v>
      </c>
      <c r="BU294" s="195">
        <v>184290.17484536598</v>
      </c>
      <c r="BV294" s="195">
        <v>9318.783464418157</v>
      </c>
      <c r="BW294" s="195">
        <v>30796.386826805596</v>
      </c>
      <c r="BX294" s="195">
        <v>74794.23220504644</v>
      </c>
      <c r="BY294" s="195">
        <v>147649.47010495246</v>
      </c>
      <c r="BZ294" s="195">
        <v>237874.01446903648</v>
      </c>
      <c r="CA294" s="195">
        <v>75569.26100283953</v>
      </c>
      <c r="CB294" s="195">
        <v>214.38</v>
      </c>
      <c r="CC294" s="195">
        <v>10378.44076473437</v>
      </c>
      <c r="CD294" s="195">
        <v>1137828.2901832203</v>
      </c>
      <c r="CE294" s="195">
        <v>800473.7609568767</v>
      </c>
      <c r="CF294" s="195">
        <v>4289.585777677639</v>
      </c>
      <c r="CG294" s="229">
        <v>1765501.7747809514</v>
      </c>
      <c r="CH294" s="195">
        <v>-507935</v>
      </c>
      <c r="CI294" s="195">
        <v>-13023.839999999997</v>
      </c>
      <c r="CJ294" s="195">
        <v>4838474.319968885</v>
      </c>
      <c r="CL294" s="195">
        <v>2411</v>
      </c>
    </row>
    <row r="295" spans="1:90" ht="9.75">
      <c r="A295" s="195">
        <v>989</v>
      </c>
      <c r="B295" s="195" t="s">
        <v>298</v>
      </c>
      <c r="C295" s="195">
        <v>5985</v>
      </c>
      <c r="D295" s="195">
        <v>22215063.520000003</v>
      </c>
      <c r="E295" s="195">
        <v>10168957.673821503</v>
      </c>
      <c r="F295" s="195">
        <v>1264109.6655202124</v>
      </c>
      <c r="G295" s="195">
        <v>33648130.85934172</v>
      </c>
      <c r="H295" s="195">
        <v>3599.08</v>
      </c>
      <c r="I295" s="195">
        <v>21540493.8</v>
      </c>
      <c r="J295" s="195">
        <v>12107637.059341718</v>
      </c>
      <c r="K295" s="195">
        <v>498662.12341100816</v>
      </c>
      <c r="L295" s="195">
        <v>1843225.6743878957</v>
      </c>
      <c r="M295" s="195">
        <v>0</v>
      </c>
      <c r="N295" s="195">
        <v>14449524.857140621</v>
      </c>
      <c r="O295" s="195">
        <v>4289810.412614546</v>
      </c>
      <c r="P295" s="195">
        <v>18739335.269755166</v>
      </c>
      <c r="Q295" s="195">
        <v>296</v>
      </c>
      <c r="R295" s="195">
        <v>49</v>
      </c>
      <c r="S295" s="195">
        <v>386</v>
      </c>
      <c r="T295" s="195">
        <v>196</v>
      </c>
      <c r="U295" s="195">
        <v>192</v>
      </c>
      <c r="V295" s="195">
        <v>3097</v>
      </c>
      <c r="W295" s="195">
        <v>965</v>
      </c>
      <c r="X295" s="195">
        <v>549</v>
      </c>
      <c r="Y295" s="195">
        <v>255</v>
      </c>
      <c r="Z295" s="195">
        <v>3</v>
      </c>
      <c r="AA295" s="195">
        <v>0</v>
      </c>
      <c r="AB295" s="195">
        <v>5917</v>
      </c>
      <c r="AC295" s="195">
        <v>65</v>
      </c>
      <c r="AD295" s="195">
        <v>1769</v>
      </c>
      <c r="AE295" s="195">
        <v>1.4716585657193408</v>
      </c>
      <c r="AF295" s="195">
        <v>10168957.673821503</v>
      </c>
      <c r="AG295" s="195">
        <v>35746319.95794703</v>
      </c>
      <c r="AH295" s="195">
        <v>7500859.051649641</v>
      </c>
      <c r="AI295" s="195">
        <v>3567656.239924986</v>
      </c>
      <c r="AJ295" s="195">
        <v>313</v>
      </c>
      <c r="AK295" s="195">
        <v>2659</v>
      </c>
      <c r="AL295" s="195">
        <v>0.8865527225012118</v>
      </c>
      <c r="AM295" s="195">
        <v>65</v>
      </c>
      <c r="AN295" s="195">
        <v>0.01086048454469507</v>
      </c>
      <c r="AO295" s="195">
        <v>0.006892230576441102</v>
      </c>
      <c r="AP295" s="195">
        <v>0</v>
      </c>
      <c r="AQ295" s="195">
        <v>3</v>
      </c>
      <c r="AR295" s="195">
        <v>0</v>
      </c>
      <c r="AS295" s="195">
        <v>0</v>
      </c>
      <c r="AT295" s="195">
        <v>0</v>
      </c>
      <c r="AU295" s="195">
        <v>805.85</v>
      </c>
      <c r="AV295" s="195">
        <v>7.426940497611218</v>
      </c>
      <c r="AW295" s="195">
        <v>2.437691854518912</v>
      </c>
      <c r="AX295" s="195">
        <v>190</v>
      </c>
      <c r="AY295" s="195">
        <v>1548</v>
      </c>
      <c r="AZ295" s="195">
        <v>0.1227390180878553</v>
      </c>
      <c r="BA295" s="195">
        <v>0.057944567064339814</v>
      </c>
      <c r="BB295" s="195">
        <v>0.237632</v>
      </c>
      <c r="BC295" s="195">
        <v>2112</v>
      </c>
      <c r="BD295" s="195">
        <v>2219</v>
      </c>
      <c r="BE295" s="195">
        <v>0.9517800811176206</v>
      </c>
      <c r="BF295" s="195">
        <v>0.5372437402654903</v>
      </c>
      <c r="BG295" s="195">
        <v>0</v>
      </c>
      <c r="BH295" s="195">
        <v>0</v>
      </c>
      <c r="BI295" s="195">
        <v>0</v>
      </c>
      <c r="BJ295" s="195">
        <v>-1436.3999999999999</v>
      </c>
      <c r="BK295" s="195">
        <v>-24538.499999999996</v>
      </c>
      <c r="BL295" s="195">
        <v>-1675.8000000000002</v>
      </c>
      <c r="BM295" s="195">
        <v>-8558.55</v>
      </c>
      <c r="BN295" s="195">
        <v>-239.4</v>
      </c>
      <c r="BO295" s="195">
        <v>126664</v>
      </c>
      <c r="BP295" s="195">
        <v>-203986.22804139365</v>
      </c>
      <c r="BQ295" s="195">
        <v>-511537.95</v>
      </c>
      <c r="BR295" s="195">
        <v>96496.76393330097</v>
      </c>
      <c r="BS295" s="195">
        <v>587503</v>
      </c>
      <c r="BT295" s="195">
        <v>170766</v>
      </c>
      <c r="BU295" s="195">
        <v>439282.3278928873</v>
      </c>
      <c r="BV295" s="195">
        <v>22135.671166588105</v>
      </c>
      <c r="BW295" s="195">
        <v>52404.35786021622</v>
      </c>
      <c r="BX295" s="195">
        <v>222121.41562959072</v>
      </c>
      <c r="BY295" s="195">
        <v>338418.62562740437</v>
      </c>
      <c r="BZ295" s="195">
        <v>547995.4616597563</v>
      </c>
      <c r="CA295" s="195">
        <v>160825.0056978438</v>
      </c>
      <c r="CB295" s="195">
        <v>538.65</v>
      </c>
      <c r="CC295" s="195">
        <v>-218.17703829817037</v>
      </c>
      <c r="CD295" s="195">
        <v>2764933.1024292894</v>
      </c>
      <c r="CE295" s="195">
        <v>1843225.6743878957</v>
      </c>
      <c r="CF295" s="195">
        <v>0</v>
      </c>
      <c r="CG295" s="229">
        <v>4289810.412614546</v>
      </c>
      <c r="CH295" s="195">
        <v>-333619</v>
      </c>
      <c r="CI295" s="195">
        <v>26737.94352</v>
      </c>
      <c r="CJ295" s="195">
        <v>18405716.269755166</v>
      </c>
      <c r="CL295" s="195">
        <v>6068</v>
      </c>
    </row>
    <row r="296" spans="1:90" ht="9.75">
      <c r="A296" s="195">
        <v>992</v>
      </c>
      <c r="B296" s="195" t="s">
        <v>299</v>
      </c>
      <c r="C296" s="195">
        <v>19374</v>
      </c>
      <c r="D296" s="195">
        <v>68819190.77000001</v>
      </c>
      <c r="E296" s="195">
        <v>30792435.186104227</v>
      </c>
      <c r="F296" s="195">
        <v>3920137.8593740137</v>
      </c>
      <c r="G296" s="195">
        <v>103531763.81547825</v>
      </c>
      <c r="H296" s="195">
        <v>3599.08</v>
      </c>
      <c r="I296" s="195">
        <v>69728575.92</v>
      </c>
      <c r="J296" s="195">
        <v>33803187.89547825</v>
      </c>
      <c r="K296" s="195">
        <v>760294.0720104743</v>
      </c>
      <c r="L296" s="195">
        <v>4007294.954281313</v>
      </c>
      <c r="M296" s="195">
        <v>0</v>
      </c>
      <c r="N296" s="195">
        <v>38570776.921770036</v>
      </c>
      <c r="O296" s="195">
        <v>6029136.201804655</v>
      </c>
      <c r="P296" s="195">
        <v>44599913.12357469</v>
      </c>
      <c r="Q296" s="195">
        <v>1181</v>
      </c>
      <c r="R296" s="195">
        <v>219</v>
      </c>
      <c r="S296" s="195">
        <v>1351</v>
      </c>
      <c r="T296" s="195">
        <v>703</v>
      </c>
      <c r="U296" s="195">
        <v>761</v>
      </c>
      <c r="V296" s="195">
        <v>10370</v>
      </c>
      <c r="W296" s="195">
        <v>2741</v>
      </c>
      <c r="X296" s="195">
        <v>1525</v>
      </c>
      <c r="Y296" s="195">
        <v>523</v>
      </c>
      <c r="Z296" s="195">
        <v>19</v>
      </c>
      <c r="AA296" s="195">
        <v>8</v>
      </c>
      <c r="AB296" s="195">
        <v>19028</v>
      </c>
      <c r="AC296" s="195">
        <v>319</v>
      </c>
      <c r="AD296" s="195">
        <v>4789</v>
      </c>
      <c r="AE296" s="195">
        <v>1.3766372543772634</v>
      </c>
      <c r="AF296" s="195">
        <v>30792435.186104227</v>
      </c>
      <c r="AG296" s="195">
        <v>3021555.202896057</v>
      </c>
      <c r="AH296" s="195">
        <v>848586.379570381</v>
      </c>
      <c r="AI296" s="195">
        <v>276493.35859418643</v>
      </c>
      <c r="AJ296" s="195">
        <v>1586</v>
      </c>
      <c r="AK296" s="195">
        <v>8731</v>
      </c>
      <c r="AL296" s="195">
        <v>1.3680997462902833</v>
      </c>
      <c r="AM296" s="195">
        <v>319</v>
      </c>
      <c r="AN296" s="195">
        <v>0.016465365954371838</v>
      </c>
      <c r="AO296" s="195">
        <v>0.01249711198611787</v>
      </c>
      <c r="AP296" s="195">
        <v>0</v>
      </c>
      <c r="AQ296" s="195">
        <v>19</v>
      </c>
      <c r="AR296" s="195">
        <v>8</v>
      </c>
      <c r="AS296" s="195">
        <v>0</v>
      </c>
      <c r="AT296" s="195">
        <v>0</v>
      </c>
      <c r="AU296" s="195">
        <v>884.54</v>
      </c>
      <c r="AV296" s="195">
        <v>21.902909987111947</v>
      </c>
      <c r="AW296" s="195">
        <v>0.8265838815790486</v>
      </c>
      <c r="AX296" s="195">
        <v>688</v>
      </c>
      <c r="AY296" s="195">
        <v>5606</v>
      </c>
      <c r="AZ296" s="195">
        <v>0.12272565108811988</v>
      </c>
      <c r="BA296" s="195">
        <v>0.05793120006460439</v>
      </c>
      <c r="BB296" s="195">
        <v>0</v>
      </c>
      <c r="BC296" s="195">
        <v>6984</v>
      </c>
      <c r="BD296" s="195">
        <v>6739</v>
      </c>
      <c r="BE296" s="195">
        <v>1.0363555423653361</v>
      </c>
      <c r="BF296" s="195">
        <v>0.6218192015132058</v>
      </c>
      <c r="BG296" s="195">
        <v>0</v>
      </c>
      <c r="BH296" s="195">
        <v>8</v>
      </c>
      <c r="BI296" s="195">
        <v>0</v>
      </c>
      <c r="BJ296" s="195">
        <v>-4649.76</v>
      </c>
      <c r="BK296" s="195">
        <v>-79433.4</v>
      </c>
      <c r="BL296" s="195">
        <v>-5424.72</v>
      </c>
      <c r="BM296" s="195">
        <v>-27704.82</v>
      </c>
      <c r="BN296" s="195">
        <v>-774.96</v>
      </c>
      <c r="BO296" s="195">
        <v>678179</v>
      </c>
      <c r="BP296" s="195">
        <v>-777574.797591617</v>
      </c>
      <c r="BQ296" s="195">
        <v>-1655895.78</v>
      </c>
      <c r="BR296" s="195">
        <v>18012.54996163398</v>
      </c>
      <c r="BS296" s="195">
        <v>1489761</v>
      </c>
      <c r="BT296" s="195">
        <v>450815</v>
      </c>
      <c r="BU296" s="195">
        <v>1034431.5246544537</v>
      </c>
      <c r="BV296" s="195">
        <v>34021.999037244925</v>
      </c>
      <c r="BW296" s="195">
        <v>135664.67047937264</v>
      </c>
      <c r="BX296" s="195">
        <v>556663.5774633273</v>
      </c>
      <c r="BY296" s="195">
        <v>843413.5215587942</v>
      </c>
      <c r="BZ296" s="195">
        <v>1444256.7380260613</v>
      </c>
      <c r="CA296" s="195">
        <v>394204.05797371245</v>
      </c>
      <c r="CB296" s="195">
        <v>1743.6599999999999</v>
      </c>
      <c r="CC296" s="195">
        <v>27032.53271832975</v>
      </c>
      <c r="CD296" s="195">
        <v>7108199.83187293</v>
      </c>
      <c r="CE296" s="195">
        <v>4007294.954281313</v>
      </c>
      <c r="CF296" s="195">
        <v>0</v>
      </c>
      <c r="CG296" s="229">
        <v>6029136.201804655</v>
      </c>
      <c r="CH296" s="195">
        <v>-1376039</v>
      </c>
      <c r="CI296" s="195">
        <v>-68987.28047999996</v>
      </c>
      <c r="CJ296" s="195">
        <v>43223874.12357469</v>
      </c>
      <c r="CL296" s="195">
        <v>19646</v>
      </c>
    </row>
    <row r="298" spans="3:90" ht="9.75">
      <c r="C298" s="229"/>
      <c r="D298" s="229"/>
      <c r="E298" s="229"/>
      <c r="F298" s="229"/>
      <c r="G298" s="229"/>
      <c r="H298" s="229"/>
      <c r="I298" s="229"/>
      <c r="J298" s="229"/>
      <c r="K298" s="229"/>
      <c r="L298" s="229"/>
      <c r="M298" s="229"/>
      <c r="N298" s="229"/>
      <c r="O298" s="229"/>
      <c r="P298" s="229"/>
      <c r="Q298" s="229"/>
      <c r="R298" s="229"/>
      <c r="S298" s="229"/>
      <c r="T298" s="229"/>
      <c r="U298" s="229"/>
      <c r="V298" s="229"/>
      <c r="W298" s="229"/>
      <c r="X298" s="229"/>
      <c r="Y298" s="229"/>
      <c r="Z298" s="229"/>
      <c r="AA298" s="229"/>
      <c r="AB298" s="229"/>
      <c r="AC298" s="229"/>
      <c r="AD298" s="229"/>
      <c r="AE298" s="229"/>
      <c r="AF298" s="229"/>
      <c r="AG298" s="229"/>
      <c r="AH298" s="229"/>
      <c r="AI298" s="229"/>
      <c r="AJ298" s="229"/>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M103"/>
  <sheetViews>
    <sheetView zoomScalePageLayoutView="0" workbookViewId="0" topLeftCell="A1">
      <selection activeCell="A1" sqref="A1"/>
    </sheetView>
  </sheetViews>
  <sheetFormatPr defaultColWidth="9.140625" defaultRowHeight="12.75"/>
  <cols>
    <col min="1" max="4" width="2.7109375" style="0" customWidth="1"/>
    <col min="5" max="5" width="27.7109375" style="0" customWidth="1"/>
    <col min="6" max="6" width="11.140625" style="0" customWidth="1"/>
    <col min="7" max="7" width="13.7109375" style="0" customWidth="1"/>
    <col min="8" max="8" width="10.8515625" style="0" customWidth="1"/>
    <col min="9" max="9" width="8.00390625" style="0" customWidth="1"/>
    <col min="10" max="10" width="8.8515625" style="0" customWidth="1"/>
    <col min="11" max="11" width="12.7109375" style="0" customWidth="1"/>
    <col min="13" max="13" width="8.7109375" style="261" customWidth="1"/>
  </cols>
  <sheetData>
    <row r="1" spans="1:11" ht="15.75">
      <c r="A1" s="82" t="str">
        <f>'2.Sammandrag'!A1</f>
        <v>17.1.2018, Kommunförbundet / SL</v>
      </c>
      <c r="E1" s="29"/>
      <c r="F1" s="8"/>
      <c r="G1" s="8"/>
      <c r="H1" s="8"/>
      <c r="I1" s="8"/>
      <c r="J1" s="8"/>
      <c r="K1" s="107" t="s">
        <v>666</v>
      </c>
    </row>
    <row r="2" spans="5:11" ht="12.75">
      <c r="E2" s="63"/>
      <c r="F2" s="8"/>
      <c r="G2" s="8"/>
      <c r="H2" s="8"/>
      <c r="I2" s="8"/>
      <c r="J2" s="8"/>
      <c r="K2" s="8"/>
    </row>
    <row r="3" spans="2:11" ht="18">
      <c r="B3" s="294" t="s">
        <v>594</v>
      </c>
      <c r="C3" s="295"/>
      <c r="D3" s="295"/>
      <c r="E3" s="295"/>
      <c r="F3" s="295"/>
      <c r="G3" s="295"/>
      <c r="H3" s="295"/>
      <c r="I3" s="295"/>
      <c r="J3" s="295"/>
      <c r="K3" s="296"/>
    </row>
    <row r="4" spans="5:10" ht="12.75">
      <c r="E4" s="8"/>
      <c r="F4" s="8"/>
      <c r="G4" s="8"/>
      <c r="H4" s="8"/>
      <c r="I4" s="8"/>
      <c r="J4" s="8"/>
    </row>
    <row r="5" spans="2:11" ht="12.75">
      <c r="B5" s="57" t="s">
        <v>517</v>
      </c>
      <c r="C5" s="28"/>
      <c r="D5" s="28"/>
      <c r="E5" s="42"/>
      <c r="F5" s="58" t="s">
        <v>595</v>
      </c>
      <c r="G5" s="8"/>
      <c r="H5" s="8"/>
      <c r="I5" s="8"/>
      <c r="J5" s="8"/>
      <c r="K5" s="8"/>
    </row>
    <row r="6" spans="2:11" ht="12.75">
      <c r="B6" s="28"/>
      <c r="C6" s="28"/>
      <c r="D6" s="28"/>
      <c r="E6" s="105"/>
      <c r="F6" s="58" t="s">
        <v>596</v>
      </c>
      <c r="G6" s="8"/>
      <c r="H6" s="8"/>
      <c r="I6" s="8"/>
      <c r="J6" s="8"/>
      <c r="K6" s="8"/>
    </row>
    <row r="7" spans="2:11" ht="12.75">
      <c r="B7" s="28"/>
      <c r="C7" s="28"/>
      <c r="D7" s="28"/>
      <c r="E7" s="8"/>
      <c r="F7" s="58"/>
      <c r="G7" s="8"/>
      <c r="H7" s="8"/>
      <c r="I7" s="8"/>
      <c r="J7" s="8"/>
      <c r="K7" s="8"/>
    </row>
    <row r="8" spans="2:11" ht="12.75">
      <c r="B8" s="120"/>
      <c r="C8" s="28"/>
      <c r="D8" s="28"/>
      <c r="E8" s="8"/>
      <c r="F8" s="58"/>
      <c r="G8" s="8"/>
      <c r="H8" s="8"/>
      <c r="I8" s="8"/>
      <c r="J8" s="8"/>
      <c r="K8" s="8"/>
    </row>
    <row r="9" spans="2:13" s="5" customFormat="1" ht="12.75">
      <c r="B9" s="87" t="s">
        <v>415</v>
      </c>
      <c r="F9" s="11" t="str">
        <f>'2.Sammandrag'!G12</f>
        <v>Akaa</v>
      </c>
      <c r="G9" s="91"/>
      <c r="H9" s="28"/>
      <c r="I9" s="28"/>
      <c r="M9" s="261"/>
    </row>
    <row r="10" spans="2:13" s="5" customFormat="1" ht="12.75">
      <c r="B10" s="87" t="s">
        <v>416</v>
      </c>
      <c r="F10" s="156">
        <f>'2.Sammandrag'!$H$13</f>
        <v>16923</v>
      </c>
      <c r="G10" s="91"/>
      <c r="H10" s="28"/>
      <c r="I10" s="28"/>
      <c r="M10" s="261"/>
    </row>
    <row r="11" spans="3:11" ht="12.75">
      <c r="C11" s="36" t="s">
        <v>597</v>
      </c>
      <c r="F11" s="193"/>
      <c r="G11" s="120"/>
      <c r="H11" s="8"/>
      <c r="I11" s="8"/>
      <c r="J11" s="8"/>
      <c r="K11" s="27"/>
    </row>
    <row r="12" spans="3:11" ht="12.75">
      <c r="C12" s="36"/>
      <c r="F12" s="8"/>
      <c r="G12" s="120"/>
      <c r="H12" s="8"/>
      <c r="I12" s="8"/>
      <c r="J12" s="8"/>
      <c r="K12" s="27"/>
    </row>
    <row r="13" spans="2:11" ht="14.25">
      <c r="B13" s="28" t="s">
        <v>505</v>
      </c>
      <c r="F13" s="244">
        <f>INDEX(muutla_12,MATCH(F9,kunta,0),1,1)</f>
        <v>57.728125533003585</v>
      </c>
      <c r="G13" s="28" t="s">
        <v>629</v>
      </c>
      <c r="H13" s="74"/>
      <c r="I13" s="8"/>
      <c r="J13" s="8"/>
      <c r="K13" s="27"/>
    </row>
    <row r="14" spans="5:11" ht="12.75">
      <c r="E14" s="8"/>
      <c r="F14" s="9"/>
      <c r="G14" s="8"/>
      <c r="H14" s="8"/>
      <c r="I14" s="8"/>
      <c r="J14" s="8"/>
      <c r="K14" s="8"/>
    </row>
    <row r="15" spans="2:11" ht="12.75">
      <c r="B15" s="27" t="s">
        <v>598</v>
      </c>
      <c r="F15" s="8"/>
      <c r="G15" s="8"/>
      <c r="H15" s="8"/>
      <c r="I15" s="8"/>
      <c r="J15" s="8"/>
      <c r="K15" s="19"/>
    </row>
    <row r="16" spans="2:11" ht="12.75">
      <c r="B16" s="120" t="s">
        <v>599</v>
      </c>
      <c r="F16" s="8"/>
      <c r="G16" s="8"/>
      <c r="H16" s="8"/>
      <c r="I16" s="8"/>
      <c r="J16" s="8"/>
      <c r="K16" s="19"/>
    </row>
    <row r="17" spans="5:11" ht="12.75">
      <c r="E17" s="36"/>
      <c r="F17" s="62"/>
      <c r="G17" s="8"/>
      <c r="H17" s="75"/>
      <c r="I17" s="75"/>
      <c r="J17" s="8"/>
      <c r="K17" s="19"/>
    </row>
    <row r="18" spans="3:11" ht="12.75">
      <c r="C18" s="28" t="s">
        <v>600</v>
      </c>
      <c r="G18" s="74" t="s">
        <v>630</v>
      </c>
      <c r="J18" s="8"/>
      <c r="K18" s="37">
        <f>'10.Gymnasier'!J57</f>
        <v>0</v>
      </c>
    </row>
    <row r="19" spans="3:11" ht="12.75">
      <c r="C19" s="28" t="s">
        <v>601</v>
      </c>
      <c r="F19" s="8"/>
      <c r="G19" s="120" t="s">
        <v>631</v>
      </c>
      <c r="J19" s="8"/>
      <c r="K19" s="30"/>
    </row>
    <row r="20" spans="3:11" ht="12.75">
      <c r="C20" s="28" t="s">
        <v>602</v>
      </c>
      <c r="F20" s="8"/>
      <c r="G20" s="120" t="s">
        <v>631</v>
      </c>
      <c r="J20" s="8"/>
      <c r="K20" s="30"/>
    </row>
    <row r="21" spans="3:11" ht="12.75">
      <c r="C21" s="28" t="s">
        <v>603</v>
      </c>
      <c r="F21" s="8"/>
      <c r="G21" s="120" t="s">
        <v>631</v>
      </c>
      <c r="J21" s="8"/>
      <c r="K21" s="30"/>
    </row>
    <row r="22" spans="3:11" ht="12.75">
      <c r="C22" s="28" t="s">
        <v>604</v>
      </c>
      <c r="F22" s="8"/>
      <c r="G22" s="120" t="s">
        <v>631</v>
      </c>
      <c r="H22" s="8"/>
      <c r="I22" s="8"/>
      <c r="J22" s="8"/>
      <c r="K22" s="30"/>
    </row>
    <row r="23" spans="5:11" ht="12.75">
      <c r="E23" s="8"/>
      <c r="F23" s="8"/>
      <c r="G23" s="8"/>
      <c r="H23" s="8"/>
      <c r="I23" s="8"/>
      <c r="J23" s="8"/>
      <c r="K23" s="19"/>
    </row>
    <row r="24" spans="2:11" ht="12.75">
      <c r="B24" s="12" t="s">
        <v>605</v>
      </c>
      <c r="C24" s="134"/>
      <c r="D24" s="134"/>
      <c r="E24" s="134"/>
      <c r="F24" s="9"/>
      <c r="G24" s="9"/>
      <c r="H24" s="9"/>
      <c r="I24" s="9"/>
      <c r="J24" s="9"/>
      <c r="K24" s="109">
        <f>SUM(K17:K22)</f>
        <v>0</v>
      </c>
    </row>
    <row r="25" spans="5:11" ht="12.75">
      <c r="E25" s="8"/>
      <c r="F25" s="8"/>
      <c r="G25" s="8"/>
      <c r="H25" s="8"/>
      <c r="I25" s="8"/>
      <c r="J25" s="8"/>
      <c r="K25" s="19"/>
    </row>
    <row r="26" spans="2:11" ht="12.75">
      <c r="B26" s="27" t="s">
        <v>606</v>
      </c>
      <c r="G26" s="141">
        <v>253.42</v>
      </c>
      <c r="H26" s="8" t="s">
        <v>539</v>
      </c>
      <c r="I26" s="8"/>
      <c r="J26" s="19">
        <f>F10</f>
        <v>16923</v>
      </c>
      <c r="K26" s="16">
        <f>-G26*J26</f>
        <v>-4288626.66</v>
      </c>
    </row>
    <row r="27" spans="2:11" ht="12.75">
      <c r="B27" s="27"/>
      <c r="C27" s="68"/>
      <c r="G27" s="8"/>
      <c r="H27" s="8"/>
      <c r="I27" s="8"/>
      <c r="J27" s="19"/>
      <c r="K27" s="16"/>
    </row>
    <row r="28" spans="5:11" ht="12.75">
      <c r="E28" s="27"/>
      <c r="F28" s="38"/>
      <c r="G28" s="8"/>
      <c r="H28" s="19"/>
      <c r="I28" s="19"/>
      <c r="J28" s="8"/>
      <c r="K28" s="16"/>
    </row>
    <row r="29" spans="2:11" ht="12.75">
      <c r="B29" s="121" t="s">
        <v>607</v>
      </c>
      <c r="C29" s="93"/>
      <c r="D29" s="93"/>
      <c r="E29" s="93"/>
      <c r="F29" s="117"/>
      <c r="G29" s="116"/>
      <c r="H29" s="136"/>
      <c r="I29" s="136"/>
      <c r="J29" s="116"/>
      <c r="K29" s="118">
        <f>K24+K26</f>
        <v>-4288626.66</v>
      </c>
    </row>
    <row r="30" spans="5:11" ht="12.75">
      <c r="E30" s="8"/>
      <c r="F30" s="8"/>
      <c r="G30" s="8"/>
      <c r="H30" s="8"/>
      <c r="I30" s="8"/>
      <c r="J30" s="8"/>
      <c r="K30" s="19"/>
    </row>
    <row r="31" ht="14.25">
      <c r="E31" s="49"/>
    </row>
    <row r="32" spans="2:11" ht="12.75">
      <c r="B32" s="27" t="s">
        <v>608</v>
      </c>
      <c r="F32" s="8"/>
      <c r="G32" s="8"/>
      <c r="H32" s="8"/>
      <c r="I32" s="8"/>
      <c r="J32" s="8"/>
      <c r="K32" s="33"/>
    </row>
    <row r="33" spans="5:11" ht="12.75">
      <c r="E33" s="8"/>
      <c r="F33" s="8"/>
      <c r="G33" s="8"/>
      <c r="H33" s="8"/>
      <c r="I33" s="274"/>
      <c r="J33" s="8"/>
      <c r="K33" s="19"/>
    </row>
    <row r="34" spans="5:11" ht="12.75">
      <c r="E34" s="28" t="s">
        <v>609</v>
      </c>
      <c r="F34" s="100">
        <f>'8.Hemkommunsersättningarna'!F20</f>
        <v>6511.92</v>
      </c>
      <c r="G34" s="8"/>
      <c r="H34" s="120" t="s">
        <v>673</v>
      </c>
      <c r="I34" s="8"/>
      <c r="J34" s="8"/>
      <c r="K34" s="19"/>
    </row>
    <row r="35" spans="5:11" ht="13.5" thickBot="1">
      <c r="E35" s="110" t="s">
        <v>610</v>
      </c>
      <c r="F35" s="180">
        <f>-160.78-33.3-41.99</f>
        <v>-236.07</v>
      </c>
      <c r="G35" s="8"/>
      <c r="H35" s="8"/>
      <c r="I35" s="8"/>
      <c r="J35" s="8"/>
      <c r="K35" s="19"/>
    </row>
    <row r="36" spans="5:11" ht="13.5" thickTop="1">
      <c r="E36" s="28" t="s">
        <v>611</v>
      </c>
      <c r="F36" s="276">
        <f>F34+F35</f>
        <v>6275.85</v>
      </c>
      <c r="G36" s="8"/>
      <c r="H36" s="8"/>
      <c r="I36" s="8"/>
      <c r="J36" s="8"/>
      <c r="K36" s="19"/>
    </row>
    <row r="37" spans="5:11" ht="12.75">
      <c r="E37" s="28" t="s">
        <v>612</v>
      </c>
      <c r="F37" s="275">
        <v>0.9897</v>
      </c>
      <c r="G37" s="8"/>
      <c r="H37" s="8"/>
      <c r="I37" s="8"/>
      <c r="J37" s="8"/>
      <c r="K37" s="19"/>
    </row>
    <row r="38" spans="5:11" ht="12.75">
      <c r="E38" s="8"/>
      <c r="F38" s="8"/>
      <c r="G38" s="8"/>
      <c r="H38" s="8"/>
      <c r="I38" s="8"/>
      <c r="J38" s="8"/>
      <c r="K38" s="19"/>
    </row>
    <row r="39" spans="3:11" ht="12.75">
      <c r="C39" s="2"/>
      <c r="D39" s="2"/>
      <c r="E39" s="52"/>
      <c r="F39" s="137" t="s">
        <v>632</v>
      </c>
      <c r="G39" s="108"/>
      <c r="H39" s="108"/>
      <c r="I39" s="137" t="s">
        <v>633</v>
      </c>
      <c r="J39" s="108" t="s">
        <v>634</v>
      </c>
      <c r="K39" s="138"/>
    </row>
    <row r="40" spans="3:11" ht="12.75">
      <c r="C40" s="2"/>
      <c r="D40" s="2"/>
      <c r="E40" s="52"/>
      <c r="F40" s="137" t="s">
        <v>635</v>
      </c>
      <c r="G40" s="108" t="s">
        <v>636</v>
      </c>
      <c r="H40" s="108"/>
      <c r="I40" s="137" t="s">
        <v>637</v>
      </c>
      <c r="J40" s="108" t="s">
        <v>638</v>
      </c>
      <c r="K40" s="108" t="s">
        <v>438</v>
      </c>
    </row>
    <row r="41" spans="5:11" ht="12.75">
      <c r="E41" s="8"/>
      <c r="F41" s="8"/>
      <c r="G41" s="68"/>
      <c r="J41" s="8"/>
      <c r="K41" s="19"/>
    </row>
    <row r="42" spans="3:13" ht="12.75">
      <c r="C42" s="27" t="s">
        <v>613</v>
      </c>
      <c r="F42" s="46">
        <f>$F$36</f>
        <v>6275.85</v>
      </c>
      <c r="G42" s="120" t="s">
        <v>609</v>
      </c>
      <c r="I42" s="30"/>
      <c r="J42" s="8">
        <v>1.26</v>
      </c>
      <c r="K42" s="19">
        <f>F42*I42*J42*$F$37</f>
        <v>0</v>
      </c>
      <c r="M42" s="261">
        <f>J42*F42</f>
        <v>7907.571000000001</v>
      </c>
    </row>
    <row r="43" spans="3:11" ht="12.75">
      <c r="C43" s="27"/>
      <c r="F43" s="46"/>
      <c r="G43" s="120"/>
      <c r="I43" s="8"/>
      <c r="J43" s="8"/>
      <c r="K43" s="19"/>
    </row>
    <row r="44" spans="3:11" ht="12.75">
      <c r="C44" s="27" t="s">
        <v>614</v>
      </c>
      <c r="F44" s="8"/>
      <c r="J44" s="8"/>
      <c r="K44" s="19"/>
    </row>
    <row r="45" spans="4:13" ht="12.75">
      <c r="D45" s="28" t="s">
        <v>615</v>
      </c>
      <c r="F45" s="46">
        <f>$F$36</f>
        <v>6275.85</v>
      </c>
      <c r="G45" s="120" t="s">
        <v>609</v>
      </c>
      <c r="I45" s="30"/>
      <c r="J45" s="8">
        <v>4.76</v>
      </c>
      <c r="K45" s="19">
        <f>F45*I45*J45*$F$37</f>
        <v>0</v>
      </c>
      <c r="M45" s="261">
        <f>J45*F45</f>
        <v>29873.046000000002</v>
      </c>
    </row>
    <row r="46" spans="4:13" ht="12.75">
      <c r="D46" s="28" t="s">
        <v>616</v>
      </c>
      <c r="F46" s="46">
        <f>$F$36</f>
        <v>6275.85</v>
      </c>
      <c r="G46" s="120" t="s">
        <v>609</v>
      </c>
      <c r="I46" s="30"/>
      <c r="J46" s="8">
        <v>2.97</v>
      </c>
      <c r="K46" s="19">
        <f>F46*I46*J46*$F$37</f>
        <v>0</v>
      </c>
      <c r="M46" s="261">
        <f>J46*F46</f>
        <v>18639.274500000003</v>
      </c>
    </row>
    <row r="47" spans="5:11" ht="12.75">
      <c r="E47" s="8"/>
      <c r="F47" s="8"/>
      <c r="G47" s="68"/>
      <c r="J47" s="8"/>
      <c r="K47" s="19"/>
    </row>
    <row r="48" spans="3:13" ht="12.75">
      <c r="C48" s="27" t="s">
        <v>617</v>
      </c>
      <c r="F48" s="46">
        <f>$F$36</f>
        <v>6275.85</v>
      </c>
      <c r="G48" s="120" t="s">
        <v>609</v>
      </c>
      <c r="I48" s="30"/>
      <c r="J48" s="8">
        <v>0.46</v>
      </c>
      <c r="K48" s="19">
        <f>F48*I48*J48*$F$37</f>
        <v>0</v>
      </c>
      <c r="M48" s="261">
        <f>J48*F48</f>
        <v>2886.891</v>
      </c>
    </row>
    <row r="49" spans="3:13" ht="12.75">
      <c r="C49" s="27" t="s">
        <v>618</v>
      </c>
      <c r="F49" s="46">
        <f>$F$36</f>
        <v>6275.85</v>
      </c>
      <c r="G49" s="120" t="s">
        <v>609</v>
      </c>
      <c r="I49" s="30"/>
      <c r="J49" s="8">
        <v>1.86</v>
      </c>
      <c r="K49" s="19">
        <f>F49*I49*J49*$F$37</f>
        <v>0</v>
      </c>
      <c r="M49" s="261">
        <f>J49*F49</f>
        <v>11673.081000000002</v>
      </c>
    </row>
    <row r="50" spans="5:11" ht="12.75">
      <c r="E50" s="27"/>
      <c r="F50" s="62"/>
      <c r="G50" s="120"/>
      <c r="I50" s="33"/>
      <c r="J50" s="8"/>
      <c r="K50" s="19"/>
    </row>
    <row r="51" spans="3:11" ht="12.75">
      <c r="C51" s="27" t="s">
        <v>619</v>
      </c>
      <c r="G51" s="68"/>
      <c r="K51" s="66"/>
    </row>
    <row r="52" spans="4:13" ht="12.75">
      <c r="D52" s="28" t="s">
        <v>620</v>
      </c>
      <c r="F52" s="46">
        <f>$F$34+$F$35</f>
        <v>6275.85</v>
      </c>
      <c r="G52" s="120" t="s">
        <v>609</v>
      </c>
      <c r="I52" s="30"/>
      <c r="J52" s="8">
        <v>1.41</v>
      </c>
      <c r="K52" s="19">
        <f>F52*I52*J52*$F$37</f>
        <v>0</v>
      </c>
      <c r="M52" s="261">
        <f>J52*F52</f>
        <v>8848.9485</v>
      </c>
    </row>
    <row r="53" spans="4:11" ht="12.75">
      <c r="D53" s="28"/>
      <c r="F53" s="46"/>
      <c r="G53" s="120"/>
      <c r="I53" s="120" t="s">
        <v>640</v>
      </c>
      <c r="J53" s="8"/>
      <c r="K53" s="19"/>
    </row>
    <row r="54" spans="4:13" ht="12.75">
      <c r="D54" s="28" t="s">
        <v>621</v>
      </c>
      <c r="F54" s="46">
        <f>$F$34+$F$35</f>
        <v>6275.85</v>
      </c>
      <c r="G54" s="120" t="s">
        <v>609</v>
      </c>
      <c r="I54" s="30"/>
      <c r="J54" s="8">
        <v>0.046</v>
      </c>
      <c r="K54" s="19">
        <f>F54*I54*J54*$F$37</f>
        <v>0</v>
      </c>
      <c r="M54" s="261">
        <f>J54*F54</f>
        <v>288.6891</v>
      </c>
    </row>
    <row r="55" spans="4:13" ht="14.25">
      <c r="D55" s="28" t="s">
        <v>622</v>
      </c>
      <c r="F55" s="46">
        <v>234.7</v>
      </c>
      <c r="G55" s="120" t="s">
        <v>639</v>
      </c>
      <c r="I55" s="30"/>
      <c r="J55" s="198" t="s">
        <v>3</v>
      </c>
      <c r="K55" s="19">
        <f>F55*I55*$F$37</f>
        <v>0</v>
      </c>
      <c r="M55" s="261">
        <f>F55</f>
        <v>234.7</v>
      </c>
    </row>
    <row r="56" spans="5:11" ht="12.75">
      <c r="E56" s="277" t="s">
        <v>623</v>
      </c>
      <c r="G56" s="120"/>
      <c r="I56" s="8"/>
      <c r="K56" s="19"/>
    </row>
    <row r="57" spans="2:11" ht="14.25">
      <c r="B57" s="139"/>
      <c r="K57" s="66"/>
    </row>
    <row r="58" spans="3:11" ht="12.75">
      <c r="C58" s="27" t="s">
        <v>624</v>
      </c>
      <c r="F58" s="62"/>
      <c r="G58" s="120"/>
      <c r="I58" s="33"/>
      <c r="J58" s="8"/>
      <c r="K58" s="19"/>
    </row>
    <row r="59" spans="4:13" ht="12.75">
      <c r="D59" s="27" t="s">
        <v>625</v>
      </c>
      <c r="F59" s="46">
        <v>3100</v>
      </c>
      <c r="G59" s="120" t="s">
        <v>639</v>
      </c>
      <c r="I59" s="30"/>
      <c r="J59" s="8"/>
      <c r="K59" s="19">
        <f>F59*I59</f>
        <v>0</v>
      </c>
      <c r="M59" s="261">
        <v>3100</v>
      </c>
    </row>
    <row r="60" spans="3:11" ht="12.75">
      <c r="C60" s="27"/>
      <c r="F60" s="62"/>
      <c r="G60" s="120"/>
      <c r="I60" s="33"/>
      <c r="J60" s="8"/>
      <c r="K60" s="19"/>
    </row>
    <row r="61" spans="3:11" ht="12.75">
      <c r="C61" s="27" t="s">
        <v>626</v>
      </c>
      <c r="G61" s="68"/>
      <c r="I61" s="120" t="s">
        <v>641</v>
      </c>
      <c r="K61" s="66"/>
    </row>
    <row r="62" spans="4:13" ht="12.75">
      <c r="D62" s="27" t="s">
        <v>627</v>
      </c>
      <c r="F62" s="46">
        <f>$F$34+$F$35</f>
        <v>6275.85</v>
      </c>
      <c r="G62" s="120" t="s">
        <v>609</v>
      </c>
      <c r="I62" s="30"/>
      <c r="J62" s="8">
        <v>0.186</v>
      </c>
      <c r="K62" s="19">
        <f>F62*I62*J62*$F$37</f>
        <v>0</v>
      </c>
      <c r="M62" s="261">
        <f>J62*F62</f>
        <v>1167.3081</v>
      </c>
    </row>
    <row r="63" spans="4:11" ht="12.75">
      <c r="D63" s="28"/>
      <c r="F63" s="46"/>
      <c r="G63" s="120"/>
      <c r="J63" s="8"/>
      <c r="K63" s="19"/>
    </row>
    <row r="64" spans="5:11" ht="12.75">
      <c r="E64" s="8"/>
      <c r="F64" s="8"/>
      <c r="G64" s="8"/>
      <c r="H64" s="8"/>
      <c r="I64" s="8"/>
      <c r="J64" s="8"/>
      <c r="K64" s="19"/>
    </row>
    <row r="65" spans="2:11" ht="12.75">
      <c r="B65" s="92" t="s">
        <v>628</v>
      </c>
      <c r="C65" s="93"/>
      <c r="D65" s="93"/>
      <c r="E65" s="115"/>
      <c r="F65" s="116"/>
      <c r="G65" s="116"/>
      <c r="H65" s="116"/>
      <c r="I65" s="116"/>
      <c r="J65" s="116"/>
      <c r="K65" s="118">
        <f>SUM(K42:K63)</f>
        <v>0</v>
      </c>
    </row>
    <row r="66" spans="5:11" ht="12.75">
      <c r="E66" s="8"/>
      <c r="F66" s="8"/>
      <c r="G66" s="8"/>
      <c r="H66" s="8"/>
      <c r="I66" s="8"/>
      <c r="J66" s="8"/>
      <c r="K66" s="19"/>
    </row>
    <row r="67" spans="5:11" ht="14.25">
      <c r="E67" s="49"/>
      <c r="K67" s="66"/>
    </row>
    <row r="68" spans="5:11" ht="14.25">
      <c r="E68" s="49"/>
      <c r="K68" s="126" t="s">
        <v>665</v>
      </c>
    </row>
    <row r="69" spans="2:11" ht="12.75">
      <c r="B69" s="1" t="s">
        <v>303</v>
      </c>
      <c r="E69" s="27"/>
      <c r="F69" s="27"/>
      <c r="G69" s="8"/>
      <c r="H69" s="27"/>
      <c r="I69" s="27"/>
      <c r="J69" s="27"/>
      <c r="K69" s="19"/>
    </row>
    <row r="70" spans="5:11" ht="12.75">
      <c r="E70" s="8"/>
      <c r="F70" s="27"/>
      <c r="G70" s="8"/>
      <c r="H70" s="27"/>
      <c r="I70" s="27"/>
      <c r="J70" s="27"/>
      <c r="K70" s="19"/>
    </row>
    <row r="71" spans="3:11" ht="12.75">
      <c r="C71" s="2"/>
      <c r="D71" s="2"/>
      <c r="E71" s="52"/>
      <c r="F71" s="137" t="s">
        <v>657</v>
      </c>
      <c r="G71" s="137"/>
      <c r="H71" s="137" t="s">
        <v>658</v>
      </c>
      <c r="I71" s="137" t="s">
        <v>659</v>
      </c>
      <c r="J71" s="137" t="s">
        <v>660</v>
      </c>
      <c r="K71" s="245"/>
    </row>
    <row r="72" spans="3:11" ht="12.75">
      <c r="C72" s="2"/>
      <c r="D72" s="2"/>
      <c r="E72" s="52"/>
      <c r="F72" s="137" t="s">
        <v>661</v>
      </c>
      <c r="G72" s="137" t="s">
        <v>635</v>
      </c>
      <c r="H72" s="137" t="s">
        <v>662</v>
      </c>
      <c r="I72" s="137" t="s">
        <v>663</v>
      </c>
      <c r="J72" s="137" t="s">
        <v>664</v>
      </c>
      <c r="K72" s="245" t="s">
        <v>438</v>
      </c>
    </row>
    <row r="73" spans="5:11" ht="12.75">
      <c r="E73" s="8"/>
      <c r="F73" s="27"/>
      <c r="G73" s="8"/>
      <c r="H73" s="27"/>
      <c r="I73" s="27"/>
      <c r="J73" s="27"/>
      <c r="K73" s="19"/>
    </row>
    <row r="74" spans="3:11" ht="12.75">
      <c r="C74" s="27" t="s">
        <v>642</v>
      </c>
      <c r="F74" s="46">
        <v>26</v>
      </c>
      <c r="G74" s="120" t="s">
        <v>667</v>
      </c>
      <c r="H74" s="42"/>
      <c r="I74" s="32">
        <v>0.57</v>
      </c>
      <c r="J74" s="27"/>
      <c r="K74" s="19">
        <f>F74*H74*I74</f>
        <v>0</v>
      </c>
    </row>
    <row r="75" spans="5:11" ht="12.75">
      <c r="E75" s="28"/>
      <c r="F75" s="46"/>
      <c r="G75" s="120"/>
      <c r="H75" s="8"/>
      <c r="I75" s="8"/>
      <c r="J75" s="8"/>
      <c r="K75" s="19"/>
    </row>
    <row r="76" spans="3:11" ht="12.75">
      <c r="C76" s="27" t="s">
        <v>643</v>
      </c>
      <c r="F76" s="46"/>
      <c r="G76" s="120"/>
      <c r="H76" s="8"/>
      <c r="I76" s="8"/>
      <c r="J76" s="8"/>
      <c r="K76" s="19"/>
    </row>
    <row r="77" spans="4:11" ht="12.75">
      <c r="D77" s="28" t="s">
        <v>644</v>
      </c>
      <c r="F77" s="46">
        <v>77.14</v>
      </c>
      <c r="G77" s="120" t="s">
        <v>668</v>
      </c>
      <c r="H77" s="30"/>
      <c r="I77" s="34">
        <v>0.57</v>
      </c>
      <c r="J77" s="26"/>
      <c r="K77" s="19">
        <f>F77*H77*I77</f>
        <v>0</v>
      </c>
    </row>
    <row r="78" spans="4:11" ht="12.75">
      <c r="D78" s="8"/>
      <c r="F78" s="46"/>
      <c r="G78" s="120"/>
      <c r="H78" s="120"/>
      <c r="I78" s="34"/>
      <c r="J78" s="26"/>
      <c r="K78" s="19"/>
    </row>
    <row r="79" spans="3:11" ht="12.75">
      <c r="C79" s="27" t="s">
        <v>645</v>
      </c>
      <c r="F79" s="46">
        <v>83.77</v>
      </c>
      <c r="G79" s="120" t="s">
        <v>668</v>
      </c>
      <c r="H79" s="30"/>
      <c r="I79" s="34">
        <v>0.57</v>
      </c>
      <c r="J79" s="8"/>
      <c r="K79" s="19">
        <f>F79*H79*I79</f>
        <v>0</v>
      </c>
    </row>
    <row r="80" spans="4:6" ht="12.75">
      <c r="D80" s="28"/>
      <c r="F80" s="46"/>
    </row>
    <row r="81" spans="3:11" ht="12.75">
      <c r="C81" s="27" t="s">
        <v>646</v>
      </c>
      <c r="F81" s="46">
        <v>251.21</v>
      </c>
      <c r="G81" s="278" t="s">
        <v>669</v>
      </c>
      <c r="H81" s="30"/>
      <c r="I81" s="34">
        <v>0.57</v>
      </c>
      <c r="J81" s="8"/>
      <c r="K81" s="19">
        <f>F81*H81*I81</f>
        <v>0</v>
      </c>
    </row>
    <row r="82" spans="3:11" ht="12.75">
      <c r="C82" s="27"/>
      <c r="F82" s="273" t="s">
        <v>405</v>
      </c>
      <c r="G82" s="278"/>
      <c r="H82" s="34"/>
      <c r="I82" s="34"/>
      <c r="J82" s="8"/>
      <c r="K82" s="19"/>
    </row>
    <row r="83" spans="5:11" ht="12.75">
      <c r="E83" s="8"/>
      <c r="F83" s="46"/>
      <c r="G83" s="120"/>
      <c r="H83" s="8"/>
      <c r="I83" s="8"/>
      <c r="J83" s="8"/>
      <c r="K83" s="19"/>
    </row>
    <row r="84" spans="3:11" ht="12.75">
      <c r="C84" s="27" t="s">
        <v>647</v>
      </c>
      <c r="F84" s="46">
        <v>123.58</v>
      </c>
      <c r="G84" s="120" t="s">
        <v>668</v>
      </c>
      <c r="H84" s="30"/>
      <c r="I84" s="34">
        <v>0.65</v>
      </c>
      <c r="J84" s="8"/>
      <c r="K84" s="19">
        <f>F84*H84*I84</f>
        <v>0</v>
      </c>
    </row>
    <row r="85" spans="5:11" ht="12.75">
      <c r="E85" s="8"/>
      <c r="F85" s="46"/>
      <c r="G85" s="120"/>
      <c r="H85" s="8"/>
      <c r="I85" s="8"/>
      <c r="J85" s="8"/>
      <c r="K85" s="19"/>
    </row>
    <row r="86" spans="3:11" ht="12.75">
      <c r="C86" s="27" t="s">
        <v>648</v>
      </c>
      <c r="F86" s="46">
        <v>156.94</v>
      </c>
      <c r="G86" s="120" t="s">
        <v>668</v>
      </c>
      <c r="H86" s="30"/>
      <c r="I86" s="34">
        <v>0.57</v>
      </c>
      <c r="J86" s="8"/>
      <c r="K86" s="19">
        <f>F86*H86*I86</f>
        <v>0</v>
      </c>
    </row>
    <row r="87" spans="5:11" ht="12.75">
      <c r="E87" s="8"/>
      <c r="F87" s="46"/>
      <c r="G87" s="120"/>
      <c r="H87" s="8"/>
      <c r="I87" s="8"/>
      <c r="J87" s="8"/>
      <c r="K87" s="19"/>
    </row>
    <row r="88" spans="3:11" ht="12.75">
      <c r="C88" s="27" t="s">
        <v>649</v>
      </c>
      <c r="F88" s="46">
        <v>88.2</v>
      </c>
      <c r="G88" s="120" t="s">
        <v>670</v>
      </c>
      <c r="H88" s="30"/>
      <c r="I88" s="34">
        <v>0.65</v>
      </c>
      <c r="J88" s="8"/>
      <c r="K88" s="19">
        <f>F88*H88*I88</f>
        <v>0</v>
      </c>
    </row>
    <row r="89" spans="5:11" ht="12.75">
      <c r="E89" s="8"/>
      <c r="F89" s="46"/>
      <c r="G89" s="120"/>
      <c r="H89" s="8"/>
      <c r="I89" s="8"/>
      <c r="J89" s="8"/>
      <c r="K89" s="19"/>
    </row>
    <row r="90" spans="3:11" ht="12.75">
      <c r="C90" s="27" t="s">
        <v>650</v>
      </c>
      <c r="F90" s="46">
        <v>12</v>
      </c>
      <c r="G90" s="120" t="s">
        <v>539</v>
      </c>
      <c r="H90" s="19">
        <f>F10</f>
        <v>16923</v>
      </c>
      <c r="I90" s="35">
        <v>0.297</v>
      </c>
      <c r="J90" s="26"/>
      <c r="K90" s="19">
        <f>F90*H90*I90</f>
        <v>60313.572</v>
      </c>
    </row>
    <row r="91" spans="3:11" ht="12.75">
      <c r="C91" s="8"/>
      <c r="F91" s="46"/>
      <c r="G91" s="120"/>
      <c r="H91" s="8"/>
      <c r="I91" s="8"/>
      <c r="J91" s="26"/>
      <c r="K91" s="19"/>
    </row>
    <row r="92" spans="3:11" ht="12.75">
      <c r="C92" s="27" t="s">
        <v>651</v>
      </c>
      <c r="F92" s="46">
        <v>15</v>
      </c>
      <c r="G92" s="120" t="s">
        <v>671</v>
      </c>
      <c r="H92" s="33">
        <f>F11</f>
        <v>0</v>
      </c>
      <c r="I92" s="35">
        <v>0.297</v>
      </c>
      <c r="J92" s="26"/>
      <c r="K92" s="19">
        <f>F92*H92*I92</f>
        <v>0</v>
      </c>
    </row>
    <row r="93" spans="3:11" ht="12.75">
      <c r="C93" s="8"/>
      <c r="F93" s="46"/>
      <c r="G93" s="120"/>
      <c r="H93" s="8"/>
      <c r="I93" s="8"/>
      <c r="J93" s="26"/>
      <c r="K93" s="19"/>
    </row>
    <row r="94" spans="3:11" ht="12.75">
      <c r="C94" s="27" t="s">
        <v>652</v>
      </c>
      <c r="F94" s="66">
        <v>64479</v>
      </c>
      <c r="G94" s="120" t="s">
        <v>672</v>
      </c>
      <c r="H94" s="30"/>
      <c r="I94" s="34">
        <v>0.37</v>
      </c>
      <c r="J94" s="26"/>
      <c r="K94" s="19">
        <f>F94*H94*I94</f>
        <v>0</v>
      </c>
    </row>
    <row r="95" spans="3:11" ht="12.75">
      <c r="C95" s="8"/>
      <c r="F95" s="66"/>
      <c r="G95" s="120"/>
      <c r="H95" s="19"/>
      <c r="I95" s="8"/>
      <c r="J95" s="26"/>
      <c r="K95" s="19"/>
    </row>
    <row r="96" spans="3:11" ht="12.75">
      <c r="C96" s="27" t="s">
        <v>653</v>
      </c>
      <c r="F96" s="66">
        <v>53639</v>
      </c>
      <c r="G96" s="120" t="s">
        <v>672</v>
      </c>
      <c r="H96" s="30"/>
      <c r="I96" s="34">
        <v>0.37</v>
      </c>
      <c r="J96" s="26"/>
      <c r="K96" s="19">
        <f>F96*H96*I96</f>
        <v>0</v>
      </c>
    </row>
    <row r="97" spans="3:11" ht="12.75">
      <c r="C97" s="8"/>
      <c r="F97" s="66"/>
      <c r="G97" s="120"/>
      <c r="H97" s="19"/>
      <c r="I97" s="8"/>
      <c r="J97" s="26"/>
      <c r="K97" s="19"/>
    </row>
    <row r="98" spans="3:11" ht="12.75">
      <c r="C98" s="27" t="s">
        <v>654</v>
      </c>
      <c r="F98" s="66">
        <v>49550</v>
      </c>
      <c r="G98" s="120" t="s">
        <v>672</v>
      </c>
      <c r="H98" s="30"/>
      <c r="I98" s="34">
        <v>0.37</v>
      </c>
      <c r="J98" s="26"/>
      <c r="K98" s="19">
        <f>F98*H98*I98</f>
        <v>0</v>
      </c>
    </row>
    <row r="99" spans="5:11" ht="12.75">
      <c r="E99" s="8"/>
      <c r="F99" s="8"/>
      <c r="G99" s="120"/>
      <c r="H99" s="8"/>
      <c r="I99" s="8"/>
      <c r="J99" s="8"/>
      <c r="K99" s="19"/>
    </row>
    <row r="100" spans="2:11" ht="12.75">
      <c r="B100" s="92" t="s">
        <v>655</v>
      </c>
      <c r="C100" s="93"/>
      <c r="D100" s="93"/>
      <c r="E100" s="115"/>
      <c r="F100" s="116"/>
      <c r="G100" s="116"/>
      <c r="H100" s="116"/>
      <c r="I100" s="116"/>
      <c r="J100" s="116"/>
      <c r="K100" s="118">
        <f>SUM(K74:K99)</f>
        <v>60313.572</v>
      </c>
    </row>
    <row r="101" spans="5:11" ht="12">
      <c r="E101" s="8"/>
      <c r="F101" s="8"/>
      <c r="G101" s="8"/>
      <c r="H101" s="8"/>
      <c r="I101" s="8"/>
      <c r="J101" s="8"/>
      <c r="K101" s="19"/>
    </row>
    <row r="102" spans="5:11" ht="12">
      <c r="E102" s="8"/>
      <c r="F102" s="8"/>
      <c r="G102" s="8"/>
      <c r="H102" s="8"/>
      <c r="I102" s="8"/>
      <c r="J102" s="8"/>
      <c r="K102" s="19"/>
    </row>
    <row r="103" spans="2:11" ht="12.75">
      <c r="B103" s="95" t="s">
        <v>656</v>
      </c>
      <c r="C103" s="85"/>
      <c r="D103" s="85"/>
      <c r="E103" s="96"/>
      <c r="F103" s="135"/>
      <c r="G103" s="135"/>
      <c r="H103" s="135"/>
      <c r="I103" s="135"/>
      <c r="J103" s="135"/>
      <c r="K103" s="102">
        <f>K29+K65+K100</f>
        <v>-4228313.088</v>
      </c>
    </row>
  </sheetData>
  <sheetProtection/>
  <protectedRanges>
    <protectedRange sqref="J79 J81:J82 J84 J86 J88" name="Alue9_1"/>
    <protectedRange sqref="H74:H77 H79 H81 H83:H98" name="Alue8_1"/>
    <protectedRange sqref="F74:F77 F79 F81:F98" name="Alue7_1"/>
    <protectedRange sqref="I54:I55 I58:I60 I41:I42 I62:I63 I45:I52" name="Alue5_1"/>
    <protectedRange sqref="F34:F37 F47 F50 F58 F60 F41" name="Alue4_1"/>
    <protectedRange sqref="G26" name="Alue3_1"/>
    <protectedRange sqref="K19:K22" name="Alue2_1"/>
    <protectedRange sqref="F11:F13" name="Alue1_1"/>
  </protectedRanges>
  <mergeCells count="1">
    <mergeCell ref="B3:K3"/>
  </mergeCells>
  <printOptions/>
  <pageMargins left="0.75" right="0.75" top="1" bottom="1" header="0.4921259845" footer="0.4921259845"/>
  <pageSetup fitToHeight="0" fitToWidth="1" horizontalDpi="600" verticalDpi="600" orientation="portrait" paperSize="9" scale="86" r:id="rId3"/>
  <rowBreaks count="1" manualBreakCount="1">
    <brk id="68" max="10" man="1"/>
  </rowBreaks>
  <legacyDrawing r:id="rId2"/>
</worksheet>
</file>

<file path=xl/worksheets/sheet11.xml><?xml version="1.0" encoding="utf-8"?>
<worksheet xmlns="http://schemas.openxmlformats.org/spreadsheetml/2006/main" xmlns:r="http://schemas.openxmlformats.org/officeDocument/2006/relationships">
  <sheetPr>
    <tabColor theme="8" tint="0.39998000860214233"/>
    <pageSetUpPr fitToPage="1"/>
  </sheetPr>
  <dimension ref="A1:M58"/>
  <sheetViews>
    <sheetView zoomScalePageLayoutView="0" workbookViewId="0" topLeftCell="A1">
      <selection activeCell="N35" sqref="N35"/>
    </sheetView>
  </sheetViews>
  <sheetFormatPr defaultColWidth="9.140625" defaultRowHeight="12.75"/>
  <cols>
    <col min="1" max="4" width="3.00390625" style="0" customWidth="1"/>
    <col min="5" max="5" width="11.8515625" style="0" customWidth="1"/>
    <col min="6" max="7" width="10.00390625" style="0" customWidth="1"/>
    <col min="8" max="8" width="11.57421875" style="0" customWidth="1"/>
    <col min="9" max="9" width="10.57421875" style="0" customWidth="1"/>
    <col min="10" max="11" width="11.7109375" style="0" customWidth="1"/>
    <col min="12" max="12" width="21.140625" style="0" bestFit="1" customWidth="1"/>
    <col min="13" max="13" width="11.57421875" style="0" bestFit="1" customWidth="1"/>
    <col min="14" max="14" width="13.421875" style="0" customWidth="1"/>
  </cols>
  <sheetData>
    <row r="1" spans="1:5" ht="18">
      <c r="A1" s="82" t="str">
        <f>'2.Sammandrag'!A1</f>
        <v>17.1.2018, Kommunförbundet / SL</v>
      </c>
      <c r="E1" s="39"/>
    </row>
    <row r="2" ht="12.75">
      <c r="E2" s="63"/>
    </row>
    <row r="3" spans="2:10" ht="18">
      <c r="B3" s="294" t="s">
        <v>674</v>
      </c>
      <c r="C3" s="295"/>
      <c r="D3" s="295"/>
      <c r="E3" s="295"/>
      <c r="F3" s="295"/>
      <c r="G3" s="295"/>
      <c r="H3" s="295"/>
      <c r="I3" s="295"/>
      <c r="J3" s="296"/>
    </row>
    <row r="5" spans="2:6" ht="12.75">
      <c r="B5" s="57" t="s">
        <v>517</v>
      </c>
      <c r="C5" s="28"/>
      <c r="D5" s="28"/>
      <c r="E5" s="42"/>
      <c r="F5" s="58" t="s">
        <v>675</v>
      </c>
    </row>
    <row r="6" spans="2:6" ht="12.75">
      <c r="B6" s="28"/>
      <c r="C6" s="28"/>
      <c r="D6" s="28"/>
      <c r="E6" s="105"/>
      <c r="F6" s="58" t="s">
        <v>676</v>
      </c>
    </row>
    <row r="7" ht="12.75">
      <c r="M7" s="2"/>
    </row>
    <row r="8" spans="2:13" s="5" customFormat="1" ht="12.75">
      <c r="B8" s="87" t="s">
        <v>415</v>
      </c>
      <c r="F8" s="11" t="str">
        <f>'2.Sammandrag'!G12</f>
        <v>Akaa</v>
      </c>
      <c r="G8" s="91"/>
      <c r="H8" s="289" t="s">
        <v>408</v>
      </c>
      <c r="I8" s="28"/>
      <c r="L8" s="190"/>
      <c r="M8" s="190"/>
    </row>
    <row r="9" spans="2:12" s="5" customFormat="1" ht="12.75">
      <c r="B9" s="87" t="s">
        <v>416</v>
      </c>
      <c r="F9" s="156">
        <f>'2.Sammandrag'!$H$13</f>
        <v>16923</v>
      </c>
      <c r="G9" s="91"/>
      <c r="H9" s="289" t="s">
        <v>407</v>
      </c>
      <c r="I9" s="28"/>
      <c r="L9" s="263" t="s">
        <v>403</v>
      </c>
    </row>
    <row r="10" spans="12:13" ht="12.75">
      <c r="L10" s="190" t="s">
        <v>4</v>
      </c>
      <c r="M10" s="264">
        <v>6070.92</v>
      </c>
    </row>
    <row r="11" spans="2:13" ht="15.75">
      <c r="B11" s="1" t="s">
        <v>677</v>
      </c>
      <c r="E11" s="4"/>
      <c r="L11" s="190" t="s">
        <v>394</v>
      </c>
      <c r="M11" s="264">
        <v>603543000</v>
      </c>
    </row>
    <row r="12" spans="3:13" ht="12.75">
      <c r="C12" s="2" t="s">
        <v>678</v>
      </c>
      <c r="E12" s="2"/>
      <c r="F12" s="40"/>
      <c r="G12" s="2"/>
      <c r="H12" s="100">
        <v>6070.92</v>
      </c>
      <c r="J12" s="2"/>
      <c r="L12" s="190" t="s">
        <v>395</v>
      </c>
      <c r="M12" s="265">
        <v>-441007000</v>
      </c>
    </row>
    <row r="13" spans="3:13" ht="12.75">
      <c r="C13" s="5" t="s">
        <v>679</v>
      </c>
      <c r="F13" s="2"/>
      <c r="G13" s="2"/>
      <c r="H13" s="100">
        <v>6004.29</v>
      </c>
      <c r="I13" s="286">
        <f>H13-H12</f>
        <v>-66.63000000000011</v>
      </c>
      <c r="J13" s="2"/>
      <c r="K13" s="2"/>
      <c r="L13" s="190" t="s">
        <v>396</v>
      </c>
      <c r="M13" s="264"/>
    </row>
    <row r="14" spans="3:13" ht="12.75">
      <c r="C14" s="5" t="s">
        <v>680</v>
      </c>
      <c r="F14" s="2"/>
      <c r="G14" s="2"/>
      <c r="H14" s="287">
        <v>0.9146278</v>
      </c>
      <c r="J14" s="2"/>
      <c r="K14" s="2"/>
      <c r="L14" s="266" t="s">
        <v>397</v>
      </c>
      <c r="M14" s="267"/>
    </row>
    <row r="15" spans="5:13" ht="12.75">
      <c r="E15" s="2"/>
      <c r="F15" s="2"/>
      <c r="G15" s="2"/>
      <c r="H15" s="41"/>
      <c r="I15" s="2"/>
      <c r="J15" s="2"/>
      <c r="K15" s="2"/>
      <c r="L15" s="262" t="s">
        <v>398</v>
      </c>
      <c r="M15" s="261">
        <f>I13</f>
        <v>-66.63000000000011</v>
      </c>
    </row>
    <row r="16" spans="5:12" ht="12.75">
      <c r="E16" s="2"/>
      <c r="F16" s="2"/>
      <c r="G16" s="2"/>
      <c r="I16" s="152" t="s">
        <v>633</v>
      </c>
      <c r="K16" s="2"/>
      <c r="L16" s="2"/>
    </row>
    <row r="17" spans="5:12" ht="12.75">
      <c r="E17" s="2"/>
      <c r="F17" s="2"/>
      <c r="G17" s="2"/>
      <c r="I17" s="152" t="s">
        <v>705</v>
      </c>
      <c r="J17" s="153" t="s">
        <v>706</v>
      </c>
      <c r="K17" s="2"/>
      <c r="L17" s="2"/>
    </row>
    <row r="18" spans="4:12" ht="12.75">
      <c r="D18" s="194" t="s">
        <v>681</v>
      </c>
      <c r="F18" s="2"/>
      <c r="G18" s="2"/>
      <c r="I18" s="42"/>
      <c r="J18" s="2">
        <f>IF(I18=0,0,IF(I18&lt;40,206,IF(I18&lt;60,100+0.4*(200-I18)+2.1*(60-I18),IF(I18&lt;200,100+0.4*(200-I18),IF(I18&gt;199,100)))))</f>
        <v>0</v>
      </c>
      <c r="K18" s="2"/>
      <c r="L18" s="2"/>
    </row>
    <row r="19" spans="4:12" ht="12.75">
      <c r="D19" s="194" t="s">
        <v>682</v>
      </c>
      <c r="F19" s="2"/>
      <c r="G19" s="2"/>
      <c r="I19" s="42"/>
      <c r="J19" s="2">
        <f>IF(I19=0,0,IF(I19&lt;40,206,IF(I19&lt;60,100+0.4*(200-I19)+2.1*(60-I19),IF(I19&lt;200,100+0.4*(200-I19),IF(I19&gt;199,100)))))</f>
        <v>0</v>
      </c>
      <c r="K19" s="2"/>
      <c r="L19" s="2"/>
    </row>
    <row r="20" spans="3:12" ht="12.75">
      <c r="C20" s="2" t="s">
        <v>683</v>
      </c>
      <c r="F20" s="2"/>
      <c r="G20" s="2"/>
      <c r="I20" s="43">
        <f>I18+I19</f>
        <v>0</v>
      </c>
      <c r="J20" s="2"/>
      <c r="K20" s="2"/>
      <c r="L20" s="2"/>
    </row>
    <row r="21" spans="6:12" ht="12.75">
      <c r="F21" s="2"/>
      <c r="G21" s="2"/>
      <c r="H21" s="41"/>
      <c r="I21" s="2"/>
      <c r="J21" s="2"/>
      <c r="K21" s="2"/>
      <c r="L21" s="2"/>
    </row>
    <row r="22" spans="3:12" ht="12.75">
      <c r="C22" s="2" t="s">
        <v>684</v>
      </c>
      <c r="F22" s="2"/>
      <c r="G22" s="2"/>
      <c r="H22" s="41"/>
      <c r="I22" s="2"/>
      <c r="J22" s="44">
        <f>IF(I20=0,100,((I18*J18+I19*J19)/I20))</f>
        <v>100</v>
      </c>
      <c r="K22" s="2"/>
      <c r="L22" s="2"/>
    </row>
    <row r="23" spans="6:12" ht="12.75">
      <c r="F23" s="2"/>
      <c r="G23" s="2"/>
      <c r="H23" s="41"/>
      <c r="I23" s="2"/>
      <c r="J23" s="2"/>
      <c r="K23" s="2"/>
      <c r="L23" s="2"/>
    </row>
    <row r="24" spans="3:12" ht="12.75">
      <c r="C24" s="5" t="s">
        <v>685</v>
      </c>
      <c r="F24" s="2"/>
      <c r="G24" s="2"/>
      <c r="H24" s="41"/>
      <c r="I24" s="2"/>
      <c r="J24" s="45">
        <f>IF(I20=0,H13*H14,H13*H14*J22/100)</f>
        <v>5491.690553262</v>
      </c>
      <c r="K24" s="2"/>
      <c r="L24" s="2"/>
    </row>
    <row r="25" spans="6:12" ht="12.75">
      <c r="F25" s="2"/>
      <c r="G25" s="2"/>
      <c r="H25" s="41"/>
      <c r="I25" s="2"/>
      <c r="J25" s="2"/>
      <c r="K25" s="2"/>
      <c r="L25" s="2"/>
    </row>
    <row r="26" spans="3:12" ht="12.75">
      <c r="C26" s="5" t="s">
        <v>686</v>
      </c>
      <c r="F26" s="2"/>
      <c r="G26" s="2"/>
      <c r="H26" s="41"/>
      <c r="I26" s="2"/>
      <c r="J26" s="31"/>
      <c r="K26" s="2"/>
      <c r="L26" s="2"/>
    </row>
    <row r="27" spans="6:12" ht="12.75">
      <c r="F27" s="2"/>
      <c r="G27" s="2"/>
      <c r="H27" s="41"/>
      <c r="I27" s="2"/>
      <c r="J27" s="2"/>
      <c r="K27" s="2"/>
      <c r="L27" s="2"/>
    </row>
    <row r="28" spans="2:11" ht="12.75">
      <c r="B28" s="142" t="s">
        <v>687</v>
      </c>
      <c r="C28" s="143"/>
      <c r="D28" s="143"/>
      <c r="E28" s="143"/>
      <c r="F28" s="143"/>
      <c r="G28" s="143"/>
      <c r="H28" s="144"/>
      <c r="I28" s="145">
        <f>ROUND(J24+(J24*J26/100),2)</f>
        <v>5491.69</v>
      </c>
      <c r="J28" s="146" t="s">
        <v>707</v>
      </c>
      <c r="K28" s="2"/>
    </row>
    <row r="29" spans="2:11" ht="12.75">
      <c r="B29" s="147" t="s">
        <v>688</v>
      </c>
      <c r="C29" s="148"/>
      <c r="D29" s="148"/>
      <c r="E29" s="148"/>
      <c r="F29" s="148"/>
      <c r="G29" s="148"/>
      <c r="H29" s="149"/>
      <c r="I29" s="150">
        <f>ROUND(0.58*I28,2)</f>
        <v>3185.18</v>
      </c>
      <c r="J29" s="151" t="s">
        <v>707</v>
      </c>
      <c r="K29" s="2"/>
    </row>
    <row r="30" spans="6:12" ht="12.75">
      <c r="F30" s="2"/>
      <c r="G30" s="2"/>
      <c r="H30" s="41"/>
      <c r="I30" s="2"/>
      <c r="J30" s="2"/>
      <c r="K30" s="2"/>
      <c r="L30" s="2"/>
    </row>
    <row r="31" spans="2:12" ht="12.75">
      <c r="B31" s="57" t="s">
        <v>689</v>
      </c>
      <c r="F31" s="2"/>
      <c r="G31" s="2"/>
      <c r="H31" s="41"/>
      <c r="I31" s="2"/>
      <c r="J31" s="2"/>
      <c r="K31" s="2"/>
      <c r="L31" s="2"/>
    </row>
    <row r="32" spans="3:12" ht="12.75">
      <c r="C32" s="195" t="s">
        <v>690</v>
      </c>
      <c r="F32" s="2"/>
      <c r="G32" s="2"/>
      <c r="H32" s="41"/>
      <c r="I32" s="2"/>
      <c r="J32" s="2"/>
      <c r="K32" s="2"/>
      <c r="L32" s="2"/>
    </row>
    <row r="33" spans="3:12" ht="12.75">
      <c r="C33" s="288" t="s">
        <v>406</v>
      </c>
      <c r="F33" s="2"/>
      <c r="G33" s="2"/>
      <c r="H33" s="41"/>
      <c r="I33" s="2"/>
      <c r="J33" s="2"/>
      <c r="K33" s="2"/>
      <c r="L33" s="2"/>
    </row>
    <row r="34" spans="6:12" ht="12.75">
      <c r="F34" s="2"/>
      <c r="G34" s="2"/>
      <c r="H34" s="41"/>
      <c r="I34" s="2"/>
      <c r="J34" s="2"/>
      <c r="K34" s="2"/>
      <c r="L34" s="2"/>
    </row>
    <row r="35" spans="2:12" ht="15.75">
      <c r="B35" s="1" t="s">
        <v>691</v>
      </c>
      <c r="E35" s="4"/>
      <c r="F35" s="2"/>
      <c r="G35" s="2"/>
      <c r="H35" s="41"/>
      <c r="I35" s="2"/>
      <c r="J35" s="2"/>
      <c r="K35" s="2"/>
      <c r="L35" s="2"/>
    </row>
    <row r="36" spans="6:12" ht="12.75">
      <c r="F36" s="2"/>
      <c r="G36" s="2"/>
      <c r="H36" s="41"/>
      <c r="I36" s="2"/>
      <c r="J36" s="2"/>
      <c r="K36" s="2"/>
      <c r="L36" s="2"/>
    </row>
    <row r="37" spans="6:12" ht="12.75">
      <c r="F37" s="2"/>
      <c r="G37" s="2"/>
      <c r="H37" s="152" t="s">
        <v>633</v>
      </c>
      <c r="I37" s="153" t="s">
        <v>708</v>
      </c>
      <c r="J37" s="2"/>
      <c r="K37" s="2"/>
      <c r="L37" s="2"/>
    </row>
    <row r="38" spans="6:12" ht="12.75">
      <c r="F38" s="2"/>
      <c r="G38" s="2"/>
      <c r="H38" s="152" t="s">
        <v>637</v>
      </c>
      <c r="I38" s="153" t="s">
        <v>709</v>
      </c>
      <c r="J38" s="2"/>
      <c r="K38" s="2"/>
      <c r="L38" s="2"/>
    </row>
    <row r="39" spans="4:12" ht="12.75">
      <c r="D39" s="5" t="s">
        <v>692</v>
      </c>
      <c r="F39" s="2"/>
      <c r="G39" s="2"/>
      <c r="H39" s="42"/>
      <c r="I39" s="31"/>
      <c r="J39" s="9"/>
      <c r="K39" s="2"/>
      <c r="L39" s="2"/>
    </row>
    <row r="40" spans="4:12" ht="12.75">
      <c r="D40" s="5" t="s">
        <v>693</v>
      </c>
      <c r="F40" s="2"/>
      <c r="G40" s="2"/>
      <c r="H40" s="42"/>
      <c r="I40" s="31"/>
      <c r="J40" s="9"/>
      <c r="K40" s="2"/>
      <c r="L40" s="2"/>
    </row>
    <row r="41" spans="3:12" ht="12.75">
      <c r="C41" t="s">
        <v>694</v>
      </c>
      <c r="F41" s="2"/>
      <c r="G41" s="2"/>
      <c r="H41" s="47">
        <f>(H39*7/12)+(H40*5/12)</f>
        <v>0</v>
      </c>
      <c r="I41" s="47">
        <f>(I39*7/12)+(I40*5/12)</f>
        <v>0</v>
      </c>
      <c r="J41" s="2"/>
      <c r="K41" s="2"/>
      <c r="L41" s="2"/>
    </row>
    <row r="42" spans="6:12" ht="12.75">
      <c r="F42" s="2"/>
      <c r="G42" s="2"/>
      <c r="H42" s="41"/>
      <c r="I42" s="2"/>
      <c r="J42" s="2"/>
      <c r="K42" s="2"/>
      <c r="L42" s="2"/>
    </row>
    <row r="43" spans="3:12" ht="12.75">
      <c r="C43" t="s">
        <v>695</v>
      </c>
      <c r="F43" s="2"/>
      <c r="G43" s="2"/>
      <c r="H43" s="41"/>
      <c r="I43" s="2"/>
      <c r="J43" s="31"/>
      <c r="K43" s="2"/>
      <c r="L43" s="2"/>
    </row>
    <row r="44" spans="6:12" ht="12">
      <c r="F44" s="2"/>
      <c r="G44" s="2"/>
      <c r="H44" s="41"/>
      <c r="I44" s="2"/>
      <c r="J44" s="2"/>
      <c r="K44" s="2"/>
      <c r="L44" s="2"/>
    </row>
    <row r="45" spans="6:12" ht="12">
      <c r="F45" s="2"/>
      <c r="G45" s="2"/>
      <c r="H45" s="41"/>
      <c r="I45" s="2"/>
      <c r="J45" s="2"/>
      <c r="K45" s="2"/>
      <c r="L45" s="2"/>
    </row>
    <row r="46" spans="3:12" ht="12">
      <c r="C46" s="5" t="s">
        <v>696</v>
      </c>
      <c r="F46" s="2"/>
      <c r="G46" s="2"/>
      <c r="H46" s="41"/>
      <c r="I46" s="2"/>
      <c r="J46" s="48">
        <f>I28*(H39*7/12+H40*5/12)</f>
        <v>0</v>
      </c>
      <c r="K46" s="2"/>
      <c r="L46" s="2"/>
    </row>
    <row r="47" spans="3:12" ht="12">
      <c r="C47" s="5" t="s">
        <v>697</v>
      </c>
      <c r="F47" s="2"/>
      <c r="G47" s="2"/>
      <c r="H47" s="41"/>
      <c r="I47" s="2"/>
      <c r="J47" s="48">
        <f>I29*(I39*7/12+I40*5/12)</f>
        <v>0</v>
      </c>
      <c r="K47" s="2"/>
      <c r="L47" s="2"/>
    </row>
    <row r="48" spans="3:12" ht="12">
      <c r="C48" s="5" t="s">
        <v>698</v>
      </c>
      <c r="F48" s="2"/>
      <c r="G48" s="2"/>
      <c r="H48" s="41"/>
      <c r="I48" s="2"/>
      <c r="J48" s="48">
        <f>I29*J43</f>
        <v>0</v>
      </c>
      <c r="K48" s="2"/>
      <c r="L48" s="2"/>
    </row>
    <row r="49" spans="3:12" ht="12">
      <c r="C49" s="5"/>
      <c r="F49" s="2"/>
      <c r="G49" s="2"/>
      <c r="H49" s="41"/>
      <c r="I49" s="2"/>
      <c r="J49" s="48"/>
      <c r="K49" s="2"/>
      <c r="L49" s="2"/>
    </row>
    <row r="50" spans="3:12" ht="12">
      <c r="C50" s="5" t="s">
        <v>699</v>
      </c>
      <c r="F50" s="2"/>
      <c r="G50" s="2"/>
      <c r="H50" s="41"/>
      <c r="I50" s="2"/>
      <c r="J50" s="48"/>
      <c r="K50" s="2"/>
      <c r="L50" s="2"/>
    </row>
    <row r="51" spans="3:12" ht="12">
      <c r="C51" s="5" t="s">
        <v>700</v>
      </c>
      <c r="F51" s="2"/>
      <c r="G51" s="2"/>
      <c r="H51" s="41"/>
      <c r="I51" s="2"/>
      <c r="J51" s="48"/>
      <c r="K51" s="2"/>
      <c r="L51" s="2"/>
    </row>
    <row r="52" spans="3:12" ht="12">
      <c r="C52" s="5"/>
      <c r="F52" s="2"/>
      <c r="G52" s="2"/>
      <c r="H52" s="41"/>
      <c r="I52" s="2"/>
      <c r="J52" s="48"/>
      <c r="K52" s="2"/>
      <c r="L52" s="2"/>
    </row>
    <row r="53" spans="2:12" ht="12">
      <c r="B53" s="57" t="s">
        <v>701</v>
      </c>
      <c r="L53" s="2"/>
    </row>
    <row r="54" spans="2:12" ht="12">
      <c r="B54" s="57" t="s">
        <v>702</v>
      </c>
      <c r="L54" s="2"/>
    </row>
    <row r="55" ht="12">
      <c r="B55" s="57" t="s">
        <v>703</v>
      </c>
    </row>
    <row r="56" spans="3:11" ht="12">
      <c r="C56" s="5"/>
      <c r="F56" s="2"/>
      <c r="G56" s="2"/>
      <c r="H56" s="41"/>
      <c r="I56" s="2"/>
      <c r="J56" s="48"/>
      <c r="K56" s="2"/>
    </row>
    <row r="57" spans="2:11" ht="12.75">
      <c r="B57" s="84" t="s">
        <v>704</v>
      </c>
      <c r="C57" s="85"/>
      <c r="D57" s="85"/>
      <c r="E57" s="104"/>
      <c r="F57" s="85"/>
      <c r="G57" s="85"/>
      <c r="H57" s="154"/>
      <c r="I57" s="85"/>
      <c r="J57" s="86">
        <f>SUM(J46:J48)</f>
        <v>0</v>
      </c>
      <c r="K57" s="2"/>
    </row>
    <row r="58" spans="6:10" ht="12">
      <c r="F58" s="2"/>
      <c r="G58" s="2"/>
      <c r="H58" s="41"/>
      <c r="I58" s="2"/>
      <c r="J58" s="2"/>
    </row>
  </sheetData>
  <sheetProtection/>
  <protectedRanges>
    <protectedRange sqref="J43" name="Alue5_1"/>
    <protectedRange sqref="H39:I40" name="Alue4_1"/>
    <protectedRange sqref="J26" name="Alue3_1"/>
    <protectedRange sqref="I18:I19" name="Alue2_1"/>
    <protectedRange sqref="H13:H14" name="Alue1_1"/>
  </protectedRanges>
  <mergeCells count="1">
    <mergeCell ref="B3:J3"/>
  </mergeCells>
  <hyperlinks>
    <hyperlink ref="C33" r:id="rId1" display="https://vos.oph.fi/cgi-bin/tiedot2.cgi?saaja=9053;tnimi=vos/v17/v06yt7s17.lis"/>
    <hyperlink ref="H8" r:id="rId2" display="Lisätiedot / OPH"/>
    <hyperlink ref="H9" r:id="rId3" display="Raportti vuoden 2017 yksikköhinnoista / OPH"/>
  </hyperlinks>
  <printOptions/>
  <pageMargins left="0.75" right="0.75" top="1" bottom="1" header="0.4921259845" footer="0.4921259845"/>
  <pageSetup fitToHeight="0" fitToWidth="1" horizontalDpi="600" verticalDpi="600" orientation="portrait" paperSize="9" r:id="rId6"/>
  <legacyDrawing r:id="rId5"/>
</worksheet>
</file>

<file path=xl/worksheets/sheet2.xml><?xml version="1.0" encoding="utf-8"?>
<worksheet xmlns="http://schemas.openxmlformats.org/spreadsheetml/2006/main" xmlns:r="http://schemas.openxmlformats.org/officeDocument/2006/relationships">
  <sheetPr>
    <tabColor theme="1"/>
    <pageSetUpPr fitToPage="1"/>
  </sheetPr>
  <dimension ref="A1:N19"/>
  <sheetViews>
    <sheetView tabSelected="1" workbookViewId="0" topLeftCell="A1">
      <selection activeCell="A1" sqref="A1"/>
    </sheetView>
  </sheetViews>
  <sheetFormatPr defaultColWidth="9.140625" defaultRowHeight="12.75"/>
  <cols>
    <col min="9" max="9" width="13.28125" style="0" customWidth="1"/>
    <col min="11" max="11" width="10.8515625" style="0" customWidth="1"/>
    <col min="12" max="12" width="3.57421875" style="0" customWidth="1"/>
    <col min="13" max="13" width="1.421875" style="0" customWidth="1"/>
  </cols>
  <sheetData>
    <row r="1" spans="1:12" ht="12.75">
      <c r="A1" s="64"/>
      <c r="L1" s="64"/>
    </row>
    <row r="2" spans="1:12" ht="12.75">
      <c r="A2" s="64"/>
      <c r="L2" s="64"/>
    </row>
    <row r="11" spans="1:14" ht="12">
      <c r="A11" s="5"/>
      <c r="B11" s="5"/>
      <c r="C11" s="5"/>
      <c r="D11" s="5"/>
      <c r="E11" s="5"/>
      <c r="F11" s="5"/>
      <c r="G11" s="5"/>
      <c r="H11" s="5"/>
      <c r="I11" s="5"/>
      <c r="L11" s="5"/>
      <c r="M11" s="5"/>
      <c r="N11" s="5"/>
    </row>
    <row r="12" spans="1:14" ht="12">
      <c r="A12" s="5"/>
      <c r="B12" s="5"/>
      <c r="C12" s="5"/>
      <c r="D12" s="5"/>
      <c r="E12" s="5"/>
      <c r="F12" s="5"/>
      <c r="G12" s="5"/>
      <c r="H12" s="5"/>
      <c r="I12" s="5"/>
      <c r="L12" s="5"/>
      <c r="M12" s="5"/>
      <c r="N12" s="5"/>
    </row>
    <row r="13" spans="1:14" ht="12">
      <c r="A13" s="5"/>
      <c r="B13" s="5"/>
      <c r="C13" s="5"/>
      <c r="D13" s="5"/>
      <c r="E13" s="5"/>
      <c r="F13" s="5"/>
      <c r="G13" s="5"/>
      <c r="H13" s="5"/>
      <c r="I13" s="5"/>
      <c r="L13" s="5"/>
      <c r="M13" s="5"/>
      <c r="N13" s="5"/>
    </row>
    <row r="14" spans="1:14" ht="12">
      <c r="A14" s="5"/>
      <c r="B14" s="5"/>
      <c r="C14" s="5"/>
      <c r="D14" s="5"/>
      <c r="E14" s="5"/>
      <c r="F14" s="5"/>
      <c r="G14" s="5"/>
      <c r="H14" s="5"/>
      <c r="I14" s="5"/>
      <c r="L14" s="5"/>
      <c r="M14" s="5"/>
      <c r="N14" s="5"/>
    </row>
    <row r="15" spans="1:14" ht="12">
      <c r="A15" s="5"/>
      <c r="B15" s="5"/>
      <c r="C15" s="5"/>
      <c r="D15" s="5"/>
      <c r="E15" s="5"/>
      <c r="F15" s="5"/>
      <c r="G15" s="5"/>
      <c r="H15" s="5"/>
      <c r="I15" s="5"/>
      <c r="L15" s="5"/>
      <c r="M15" s="5"/>
      <c r="N15" s="5"/>
    </row>
    <row r="16" spans="1:14" ht="12">
      <c r="A16" s="5"/>
      <c r="B16" s="5"/>
      <c r="C16" s="5"/>
      <c r="D16" s="5"/>
      <c r="E16" s="5"/>
      <c r="F16" s="5"/>
      <c r="G16" s="5"/>
      <c r="H16" s="5"/>
      <c r="I16" s="5"/>
      <c r="L16" s="5"/>
      <c r="M16" s="5"/>
      <c r="N16" s="5"/>
    </row>
    <row r="17" spans="1:14" ht="12">
      <c r="A17" s="5"/>
      <c r="B17" s="5"/>
      <c r="C17" s="5"/>
      <c r="D17" s="5"/>
      <c r="E17" s="5"/>
      <c r="F17" s="5"/>
      <c r="G17" s="5"/>
      <c r="H17" s="5"/>
      <c r="I17" s="5"/>
      <c r="L17" s="5"/>
      <c r="M17" s="5"/>
      <c r="N17" s="5"/>
    </row>
    <row r="19" spans="1:12" ht="12.75">
      <c r="A19" s="65"/>
      <c r="L19" s="65"/>
    </row>
  </sheetData>
  <sheetProtection/>
  <printOptions/>
  <pageMargins left="0.25" right="0.25" top="0.75" bottom="0.75" header="0.3" footer="0.3"/>
  <pageSetup fitToHeight="0"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BM101"/>
  <sheetViews>
    <sheetView zoomScaleSheetLayoutView="100" zoomScalePageLayoutView="0" workbookViewId="0" topLeftCell="A1">
      <selection activeCell="A1" sqref="A1"/>
    </sheetView>
  </sheetViews>
  <sheetFormatPr defaultColWidth="9.140625" defaultRowHeight="12.75"/>
  <cols>
    <col min="1" max="1" width="1.8515625" style="0" customWidth="1"/>
    <col min="2" max="2" width="2.8515625" style="0" customWidth="1"/>
    <col min="3" max="3" width="2.140625" style="0" customWidth="1"/>
    <col min="4" max="5" width="1.8515625" style="0" customWidth="1"/>
    <col min="6" max="6" width="8.7109375" style="0" customWidth="1"/>
    <col min="7" max="7" width="10.140625" style="0" customWidth="1"/>
    <col min="8" max="8" width="12.140625" style="0" customWidth="1"/>
    <col min="9" max="9" width="12.57421875" style="0" customWidth="1"/>
    <col min="10" max="10" width="9.57421875" style="0" customWidth="1"/>
    <col min="11" max="11" width="11.8515625" style="0" customWidth="1"/>
    <col min="12" max="12" width="14.140625" style="0" customWidth="1"/>
    <col min="13" max="13" width="13.00390625" style="0" customWidth="1"/>
    <col min="14" max="14" width="2.00390625" style="0" customWidth="1"/>
    <col min="15" max="15" width="9.28125" style="0" bestFit="1" customWidth="1"/>
    <col min="16" max="16" width="14.00390625" style="0" customWidth="1"/>
    <col min="17" max="43" width="9.28125" style="0" bestFit="1" customWidth="1"/>
    <col min="44" max="44" width="10.57421875" style="0" bestFit="1" customWidth="1"/>
    <col min="45" max="64" width="9.28125" style="0" bestFit="1" customWidth="1"/>
  </cols>
  <sheetData>
    <row r="1" spans="1:5" ht="12">
      <c r="A1" s="82" t="s">
        <v>409</v>
      </c>
      <c r="C1" s="82"/>
      <c r="D1" s="82"/>
      <c r="E1" s="82"/>
    </row>
    <row r="2" spans="2:5" ht="12">
      <c r="B2" s="59"/>
      <c r="C2" s="59"/>
      <c r="D2" s="59"/>
      <c r="E2" s="59"/>
    </row>
    <row r="3" spans="2:13" ht="18">
      <c r="B3" s="294" t="s">
        <v>414</v>
      </c>
      <c r="C3" s="295"/>
      <c r="D3" s="295"/>
      <c r="E3" s="295"/>
      <c r="F3" s="295"/>
      <c r="G3" s="295"/>
      <c r="H3" s="295"/>
      <c r="I3" s="295"/>
      <c r="J3" s="295"/>
      <c r="K3" s="295"/>
      <c r="L3" s="295"/>
      <c r="M3" s="296"/>
    </row>
    <row r="5" spans="2:5" ht="12.75">
      <c r="B5" s="1" t="s">
        <v>410</v>
      </c>
      <c r="C5" s="1"/>
      <c r="D5" s="1"/>
      <c r="E5" s="1"/>
    </row>
    <row r="7" ht="12" customHeight="1">
      <c r="F7" s="157" t="s">
        <v>411</v>
      </c>
    </row>
    <row r="8" spans="6:7" ht="12" customHeight="1">
      <c r="F8" s="158"/>
      <c r="G8" s="67" t="s">
        <v>412</v>
      </c>
    </row>
    <row r="9" spans="6:7" ht="12" customHeight="1">
      <c r="F9" s="79"/>
      <c r="G9" s="67" t="s">
        <v>413</v>
      </c>
    </row>
    <row r="12" spans="2:9" ht="20.25" customHeight="1">
      <c r="B12" s="1" t="s">
        <v>415</v>
      </c>
      <c r="F12" s="161" t="e">
        <v>#REF!</v>
      </c>
      <c r="G12" s="297" t="s">
        <v>6</v>
      </c>
      <c r="H12" s="298"/>
      <c r="I12" s="68" t="s">
        <v>436</v>
      </c>
    </row>
    <row r="13" spans="2:9" ht="20.25" customHeight="1">
      <c r="B13" s="1" t="s">
        <v>416</v>
      </c>
      <c r="H13" s="160">
        <f>INDEX(vosC,MATCH($G$12,kunta,0),1,1)</f>
        <v>16923</v>
      </c>
      <c r="I13" s="68" t="s">
        <v>437</v>
      </c>
    </row>
    <row r="14" spans="2:13" ht="14.25">
      <c r="B14" s="49"/>
      <c r="C14" s="49"/>
      <c r="D14" s="49"/>
      <c r="E14" s="49"/>
      <c r="M14" s="3"/>
    </row>
    <row r="15" spans="12:13" ht="12.75">
      <c r="L15" s="68"/>
      <c r="M15" s="69"/>
    </row>
    <row r="16" spans="2:13" ht="12.75">
      <c r="B16" s="1" t="s">
        <v>417</v>
      </c>
      <c r="C16" s="1"/>
      <c r="D16" s="1"/>
      <c r="E16" s="1"/>
      <c r="L16" s="68" t="s">
        <v>438</v>
      </c>
      <c r="M16" s="68" t="s">
        <v>439</v>
      </c>
    </row>
    <row r="18" spans="4:13" ht="12.75">
      <c r="D18" s="5" t="s">
        <v>418</v>
      </c>
      <c r="E18" s="5"/>
      <c r="F18" s="5"/>
      <c r="L18" s="81">
        <f>'3.Åldersstruktur'!I24</f>
        <v>60901016.88999999</v>
      </c>
      <c r="M18" s="162">
        <f>L18/$H$13</f>
        <v>3598.7128103764103</v>
      </c>
    </row>
    <row r="19" ht="12.75">
      <c r="M19" s="162"/>
    </row>
    <row r="20" spans="4:16" ht="12.75">
      <c r="D20" s="5" t="s">
        <v>419</v>
      </c>
      <c r="E20" s="5"/>
      <c r="F20" s="5"/>
      <c r="L20" s="81">
        <f>'4.Övr.kalkyl.kostnader'!J15</f>
        <v>17891849.227820564</v>
      </c>
      <c r="M20" s="162">
        <f>L20/$H$13</f>
        <v>1057.2504418732237</v>
      </c>
      <c r="P20" s="292" t="s">
        <v>440</v>
      </c>
    </row>
    <row r="21" spans="13:16" ht="12.75">
      <c r="M21" s="162"/>
      <c r="P21" s="293">
        <v>0.2534</v>
      </c>
    </row>
    <row r="22" spans="4:13" ht="12.75">
      <c r="D22" s="5" t="s">
        <v>420</v>
      </c>
      <c r="J22" s="33"/>
      <c r="K22" s="3"/>
      <c r="L22" s="80">
        <f>'4.Övr.kalkyl.kostnader'!J79</f>
        <v>2785007.5746365935</v>
      </c>
      <c r="M22" s="162">
        <f>L22/$H$13</f>
        <v>164.56937745296895</v>
      </c>
    </row>
    <row r="23" spans="13:16" ht="12.75">
      <c r="M23" s="162"/>
      <c r="P23" s="290" t="s">
        <v>441</v>
      </c>
    </row>
    <row r="24" spans="4:16" ht="12.75">
      <c r="D24" s="5" t="s">
        <v>434</v>
      </c>
      <c r="E24" s="5"/>
      <c r="J24" s="166">
        <f>tiedot!$H$2*(-1)</f>
        <v>-3599.08</v>
      </c>
      <c r="K24" s="68" t="s">
        <v>1</v>
      </c>
      <c r="L24" s="80">
        <f>J24*H13</f>
        <v>-60907230.839999996</v>
      </c>
      <c r="M24" s="162">
        <f>L24/$H$13</f>
        <v>-3599.08</v>
      </c>
      <c r="P24" s="291">
        <f>(SUM(L18:L22)+L24)/SUM(L18:L22)</f>
        <v>0.2533854085285923</v>
      </c>
    </row>
    <row r="25" ht="12.75">
      <c r="M25" s="162"/>
    </row>
    <row r="26" spans="4:13" ht="12.75">
      <c r="D26" s="5" t="s">
        <v>421</v>
      </c>
      <c r="E26" s="5"/>
      <c r="F26" s="5"/>
      <c r="L26" s="80">
        <f>'5.Tilläggsdelar'!J35</f>
        <v>276400.0391309807</v>
      </c>
      <c r="M26" s="162">
        <f>L26/$H$13</f>
        <v>16.33280382502988</v>
      </c>
    </row>
    <row r="27" ht="12.75">
      <c r="M27" s="162"/>
    </row>
    <row r="28" spans="4:13" ht="12.75">
      <c r="D28" t="s">
        <v>537</v>
      </c>
      <c r="L28" s="80">
        <f>'6.Avdrag och tillägg'!I74</f>
        <v>2661733.776208356</v>
      </c>
      <c r="M28" s="162">
        <f>L28/$H$13</f>
        <v>157.28498352587343</v>
      </c>
    </row>
    <row r="29" ht="12.75">
      <c r="M29" s="162"/>
    </row>
    <row r="30" spans="4:13" ht="12.75">
      <c r="D30" s="5" t="s">
        <v>435</v>
      </c>
      <c r="L30" s="80">
        <f>'7.Systemändringen 2015'!J25</f>
        <v>0</v>
      </c>
      <c r="M30" s="162">
        <f>L30/$H$13</f>
        <v>0</v>
      </c>
    </row>
    <row r="31" spans="2:13" ht="12.75">
      <c r="B31" s="55"/>
      <c r="C31" s="164"/>
      <c r="D31" s="164"/>
      <c r="E31" s="164"/>
      <c r="F31" s="164"/>
      <c r="G31" s="164"/>
      <c r="H31" s="164"/>
      <c r="I31" s="164"/>
      <c r="J31" s="164"/>
      <c r="K31" s="164"/>
      <c r="L31" s="164"/>
      <c r="M31" s="165"/>
    </row>
    <row r="32" spans="3:13" ht="12.75">
      <c r="C32" s="1" t="s">
        <v>422</v>
      </c>
      <c r="D32" s="1"/>
      <c r="E32" s="1"/>
      <c r="L32" s="60">
        <f>SUM(L18:L30)</f>
        <v>23608776.667796496</v>
      </c>
      <c r="M32" s="163">
        <f>L32/$H$13</f>
        <v>1395.0704170535068</v>
      </c>
    </row>
    <row r="34" spans="3:13" ht="12.75">
      <c r="C34" s="5" t="s">
        <v>423</v>
      </c>
      <c r="D34" s="5"/>
      <c r="E34" s="5"/>
      <c r="L34" s="159">
        <f>INDEX(tasa_1,MATCH($G$12,kunta,0),1,1)</f>
        <v>8804862.260122344</v>
      </c>
      <c r="M34" s="162">
        <f>L34/$H$13</f>
        <v>520.2896803239581</v>
      </c>
    </row>
    <row r="35" spans="2:13" ht="13.5" thickBot="1">
      <c r="B35" s="113"/>
      <c r="C35" s="113"/>
      <c r="D35" s="113"/>
      <c r="E35" s="113"/>
      <c r="F35" s="113"/>
      <c r="G35" s="113"/>
      <c r="H35" s="113"/>
      <c r="I35" s="113"/>
      <c r="J35" s="113"/>
      <c r="K35" s="113"/>
      <c r="L35" s="113"/>
      <c r="M35" s="167"/>
    </row>
    <row r="36" spans="2:16" ht="13.5" thickTop="1">
      <c r="B36" s="1" t="s">
        <v>424</v>
      </c>
      <c r="C36" s="1"/>
      <c r="D36" s="1"/>
      <c r="E36" s="1"/>
      <c r="L36" s="60">
        <f>L32+L34</f>
        <v>32413638.92791884</v>
      </c>
      <c r="M36" s="162">
        <f>L36/$H$13</f>
        <v>1915.360097377465</v>
      </c>
      <c r="P36" s="284" t="s">
        <v>442</v>
      </c>
    </row>
    <row r="37" spans="13:16" ht="12.75">
      <c r="M37" s="162"/>
      <c r="P37" s="269" t="s">
        <v>443</v>
      </c>
    </row>
    <row r="38" spans="2:16" ht="12.75">
      <c r="B38" s="1" t="s">
        <v>425</v>
      </c>
      <c r="C38" s="1"/>
      <c r="D38" s="1"/>
      <c r="E38" s="1"/>
      <c r="L38" s="83">
        <f>INDEX(okm,MATCH($G$12,kunta,0),1,1)</f>
        <v>-2572187</v>
      </c>
      <c r="M38" s="162">
        <f>L38/$H$13</f>
        <v>-151.9935590616321</v>
      </c>
      <c r="P38" s="279">
        <f>'9.Undervisn.-kultur+övriga'!K103</f>
        <v>-4228313.088</v>
      </c>
    </row>
    <row r="39" spans="2:13" s="68" customFormat="1" ht="12.75">
      <c r="B39" s="257"/>
      <c r="C39" s="68" t="s">
        <v>426</v>
      </c>
      <c r="D39" s="257"/>
      <c r="E39" s="257"/>
      <c r="F39" s="257"/>
      <c r="G39" s="257"/>
      <c r="H39" s="257"/>
      <c r="I39" s="257"/>
      <c r="J39" s="257"/>
      <c r="L39" s="258"/>
      <c r="M39" s="256"/>
    </row>
    <row r="40" spans="4:13" s="269" customFormat="1" ht="12">
      <c r="D40" s="270" t="s">
        <v>427</v>
      </c>
      <c r="J40" s="271">
        <v>-255</v>
      </c>
      <c r="K40" s="269" t="s">
        <v>1</v>
      </c>
      <c r="L40" s="272">
        <f>J40*H13</f>
        <v>-4315365</v>
      </c>
      <c r="M40" s="273"/>
    </row>
    <row r="41" spans="4:13" s="269" customFormat="1" ht="12">
      <c r="D41" s="270" t="s">
        <v>428</v>
      </c>
      <c r="L41" s="272">
        <f>L38-L40</f>
        <v>1743178</v>
      </c>
      <c r="M41" s="273"/>
    </row>
    <row r="42" ht="12.75">
      <c r="P42" s="269" t="s">
        <v>414</v>
      </c>
    </row>
    <row r="43" spans="1:17" ht="12.75">
      <c r="A43" s="84" t="s">
        <v>429</v>
      </c>
      <c r="B43" s="85"/>
      <c r="C43" s="104"/>
      <c r="D43" s="104"/>
      <c r="E43" s="104"/>
      <c r="F43" s="85"/>
      <c r="G43" s="85"/>
      <c r="H43" s="85"/>
      <c r="I43" s="85"/>
      <c r="J43" s="85"/>
      <c r="K43" s="85"/>
      <c r="L43" s="168">
        <f>L36+L38</f>
        <v>29841451.92791884</v>
      </c>
      <c r="M43" s="169">
        <f>L43/$H$13</f>
        <v>1763.366538315833</v>
      </c>
      <c r="P43" s="281">
        <f>L36+P38</f>
        <v>28185325.83991884</v>
      </c>
      <c r="Q43" s="280">
        <f>P43/$H$13</f>
        <v>1665.504097377465</v>
      </c>
    </row>
    <row r="44" ht="12.75">
      <c r="M44" s="162"/>
    </row>
    <row r="45" spans="2:13" ht="12.75" hidden="1">
      <c r="B45" s="1" t="s">
        <v>5</v>
      </c>
      <c r="C45" s="1"/>
      <c r="D45" s="1"/>
      <c r="E45" s="1"/>
      <c r="M45" s="162"/>
    </row>
    <row r="46" spans="6:13" ht="12.75" hidden="1">
      <c r="F46" t="s">
        <v>301</v>
      </c>
      <c r="L46" s="81">
        <f>'8.Hemkommunsersättningarna'!H47*(-1)</f>
        <v>0</v>
      </c>
      <c r="M46" s="162"/>
    </row>
    <row r="47" spans="6:13" ht="13.5" hidden="1" thickBot="1">
      <c r="F47" s="113" t="s">
        <v>300</v>
      </c>
      <c r="G47" s="113"/>
      <c r="H47" s="113"/>
      <c r="I47" s="113"/>
      <c r="J47" s="113"/>
      <c r="K47" s="113"/>
      <c r="L47" s="242">
        <f>'8.Hemkommunsersättningarna'!H40</f>
        <v>0</v>
      </c>
      <c r="M47" s="162"/>
    </row>
    <row r="48" spans="5:13" ht="13.5" hidden="1" thickTop="1">
      <c r="E48" s="5" t="s">
        <v>386</v>
      </c>
      <c r="F48" s="5"/>
      <c r="L48" s="243">
        <f>'8.Hemkommunsersättningarna'!H50</f>
        <v>-583702.4611200001</v>
      </c>
      <c r="M48" s="162"/>
    </row>
    <row r="49" ht="12" hidden="1"/>
    <row r="50" spans="1:13" ht="18" customHeight="1" hidden="1">
      <c r="A50" s="142" t="s">
        <v>430</v>
      </c>
      <c r="B50" s="172"/>
      <c r="C50" s="143"/>
      <c r="D50" s="143"/>
      <c r="E50" s="143"/>
      <c r="F50" s="172"/>
      <c r="G50" s="172"/>
      <c r="H50" s="172"/>
      <c r="I50" s="172"/>
      <c r="J50" s="172"/>
      <c r="K50" s="172"/>
      <c r="L50" s="196" t="s">
        <v>302</v>
      </c>
      <c r="M50" s="197" t="s">
        <v>305</v>
      </c>
    </row>
    <row r="51" spans="1:13" ht="18" customHeight="1" hidden="1">
      <c r="A51" s="176"/>
      <c r="B51" s="177" t="s">
        <v>378</v>
      </c>
      <c r="C51" s="170"/>
      <c r="D51" s="170"/>
      <c r="E51" s="170"/>
      <c r="F51" s="171"/>
      <c r="G51" s="171"/>
      <c r="H51" s="171"/>
      <c r="I51" s="171"/>
      <c r="J51" s="171"/>
      <c r="K51" s="171"/>
      <c r="L51" s="248">
        <f>INDEX(vos_maks,MATCH($G$12,kunta,0),1,1)</f>
        <v>29841451.92791884</v>
      </c>
      <c r="M51" s="249">
        <f>L51/H13</f>
        <v>1763.366538315833</v>
      </c>
    </row>
    <row r="52" spans="1:13" ht="18" customHeight="1" hidden="1">
      <c r="A52" s="173"/>
      <c r="B52" s="174" t="s">
        <v>306</v>
      </c>
      <c r="C52" s="175"/>
      <c r="D52" s="175"/>
      <c r="E52" s="175"/>
      <c r="F52" s="175"/>
      <c r="G52" s="175"/>
      <c r="H52" s="175"/>
      <c r="I52" s="175"/>
      <c r="J52" s="175"/>
      <c r="K52" s="175"/>
      <c r="L52" s="247">
        <f>L51/12</f>
        <v>2486787.660659903</v>
      </c>
      <c r="M52" s="250">
        <f>L52/H13</f>
        <v>146.9472115263194</v>
      </c>
    </row>
    <row r="53" ht="12" hidden="1"/>
    <row r="54" spans="2:13" ht="12.75">
      <c r="B54" s="5" t="s">
        <v>431</v>
      </c>
      <c r="L54" s="251">
        <f>'8.Hemkommunsersättningarna'!H50</f>
        <v>-583702.4611200001</v>
      </c>
      <c r="M54" s="162">
        <f>L54/$H$13</f>
        <v>-34.491665846481126</v>
      </c>
    </row>
    <row r="55" ht="12.75">
      <c r="P55" s="269" t="s">
        <v>444</v>
      </c>
    </row>
    <row r="56" spans="1:17" ht="12.75">
      <c r="A56" s="252" t="s">
        <v>432</v>
      </c>
      <c r="B56" s="253"/>
      <c r="C56" s="253"/>
      <c r="D56" s="253"/>
      <c r="E56" s="253"/>
      <c r="F56" s="253"/>
      <c r="G56" s="253"/>
      <c r="H56" s="253"/>
      <c r="I56" s="253"/>
      <c r="J56" s="253"/>
      <c r="K56" s="253"/>
      <c r="L56" s="254">
        <f>L43+L54</f>
        <v>29257749.466798842</v>
      </c>
      <c r="M56" s="255">
        <f>L56/$H$13</f>
        <v>1728.8748724693519</v>
      </c>
      <c r="P56" s="283">
        <f>P43+L54</f>
        <v>27601623.378798842</v>
      </c>
      <c r="Q56" s="282">
        <f>P56/$H$13</f>
        <v>1631.012431530984</v>
      </c>
    </row>
    <row r="57" spans="2:12" ht="12">
      <c r="B57" s="285" t="s">
        <v>433</v>
      </c>
      <c r="L57" s="251">
        <f>L56/12</f>
        <v>2438145.7888999037</v>
      </c>
    </row>
    <row r="70" ht="12">
      <c r="BM70" s="190"/>
    </row>
    <row r="71" ht="12">
      <c r="BM71" s="190"/>
    </row>
    <row r="72" ht="12">
      <c r="BM72" s="190"/>
    </row>
    <row r="73" ht="12">
      <c r="BM73" s="190"/>
    </row>
    <row r="74" ht="12">
      <c r="BM74" s="190"/>
    </row>
    <row r="75" ht="12">
      <c r="BM75" s="190"/>
    </row>
    <row r="76" ht="12">
      <c r="BM76" s="190"/>
    </row>
    <row r="77" ht="12">
      <c r="BM77" s="190"/>
    </row>
    <row r="78" ht="12">
      <c r="BM78" s="190"/>
    </row>
    <row r="79" ht="12">
      <c r="BM79" s="190"/>
    </row>
    <row r="80" ht="12">
      <c r="BM80" s="190"/>
    </row>
    <row r="81" ht="12">
      <c r="BM81" s="190"/>
    </row>
    <row r="82" ht="12">
      <c r="BM82" s="190"/>
    </row>
    <row r="83" ht="12">
      <c r="BM83" s="190"/>
    </row>
    <row r="84" ht="12">
      <c r="BM84" s="190"/>
    </row>
    <row r="85" ht="12">
      <c r="BM85" s="190"/>
    </row>
    <row r="86" ht="12">
      <c r="BM86" s="190"/>
    </row>
    <row r="87" ht="12">
      <c r="BM87" s="190"/>
    </row>
    <row r="88" ht="12">
      <c r="BM88" s="190"/>
    </row>
    <row r="89" ht="12">
      <c r="BM89" s="190"/>
    </row>
    <row r="90" ht="12">
      <c r="BM90" s="190"/>
    </row>
    <row r="91" ht="12">
      <c r="BM91" s="190"/>
    </row>
    <row r="92" ht="12">
      <c r="BM92" s="190"/>
    </row>
    <row r="93" ht="12">
      <c r="BM93" s="190"/>
    </row>
    <row r="94" ht="12">
      <c r="BM94" s="190"/>
    </row>
    <row r="95" ht="12">
      <c r="BM95" s="190"/>
    </row>
    <row r="96" ht="12">
      <c r="BM96" s="190"/>
    </row>
    <row r="97" ht="12">
      <c r="BM97" s="190"/>
    </row>
    <row r="98" ht="12">
      <c r="BM98" s="190"/>
    </row>
    <row r="99" ht="12">
      <c r="BM99" s="190"/>
    </row>
    <row r="100" ht="12">
      <c r="BM100" s="190"/>
    </row>
    <row r="101" ht="12">
      <c r="BM101" s="190"/>
    </row>
  </sheetData>
  <sheetProtection/>
  <protectedRanges>
    <protectedRange sqref="G12:H12" name="Alue1"/>
    <protectedRange sqref="J24 J40" name="Alue2"/>
    <protectedRange sqref="L34" name="Alue3"/>
  </protectedRanges>
  <mergeCells count="2">
    <mergeCell ref="B3:M3"/>
    <mergeCell ref="G12:H12"/>
  </mergeCells>
  <dataValidations count="1">
    <dataValidation type="list" allowBlank="1" showInputMessage="1" showErrorMessage="1" sqref="G12:H12">
      <formula1>kunta</formula1>
    </dataValidation>
  </dataValidations>
  <printOptions/>
  <pageMargins left="0.25" right="0.25" top="0.75" bottom="0.75" header="0.3" footer="0.3"/>
  <pageSetup fitToHeight="1" fitToWidth="1" horizontalDpi="600" verticalDpi="600" orientation="portrait" paperSize="9" scale="14" r:id="rId1"/>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I25"/>
  <sheetViews>
    <sheetView zoomScalePageLayoutView="0" workbookViewId="0" topLeftCell="A1">
      <selection activeCell="A1" sqref="A1"/>
    </sheetView>
  </sheetViews>
  <sheetFormatPr defaultColWidth="9.140625" defaultRowHeight="12.75"/>
  <cols>
    <col min="1" max="4" width="2.140625" style="5" customWidth="1"/>
    <col min="5" max="5" width="16.00390625" style="5" customWidth="1"/>
    <col min="6" max="7" width="17.00390625" style="5" customWidth="1"/>
    <col min="8" max="8" width="15.57421875" style="5" customWidth="1"/>
    <col min="9" max="9" width="19.28125" style="5" customWidth="1"/>
    <col min="10" max="13" width="9.140625" style="5" customWidth="1"/>
    <col min="14" max="14" width="15.57421875" style="5" bestFit="1" customWidth="1"/>
    <col min="15" max="16384" width="9.140625" style="5" customWidth="1"/>
  </cols>
  <sheetData>
    <row r="1" spans="1:9" ht="12.75">
      <c r="A1" s="82" t="str">
        <f>'2.Sammandrag'!A1</f>
        <v>17.1.2018, Kommunförbundet / SL</v>
      </c>
      <c r="E1" s="97"/>
      <c r="F1" s="28"/>
      <c r="G1" s="28"/>
      <c r="H1" s="28"/>
      <c r="I1" s="28"/>
    </row>
    <row r="2" spans="5:9" ht="12.75">
      <c r="E2" s="97"/>
      <c r="F2" s="28"/>
      <c r="G2" s="28"/>
      <c r="H2" s="61"/>
      <c r="I2" s="61"/>
    </row>
    <row r="3" spans="1:9" ht="18">
      <c r="A3" s="294" t="s">
        <v>445</v>
      </c>
      <c r="B3" s="295"/>
      <c r="C3" s="295"/>
      <c r="D3" s="295"/>
      <c r="E3" s="295"/>
      <c r="F3" s="295"/>
      <c r="G3" s="295"/>
      <c r="H3" s="295"/>
      <c r="I3" s="296"/>
    </row>
    <row r="4" spans="1:9" ht="12.75">
      <c r="A4" s="28"/>
      <c r="B4" s="28"/>
      <c r="C4" s="28"/>
      <c r="D4" s="28"/>
      <c r="E4" s="28"/>
      <c r="F4" s="27"/>
      <c r="G4" s="28"/>
      <c r="H4" s="28"/>
      <c r="I4" s="28"/>
    </row>
    <row r="5" spans="1:9" ht="12.75">
      <c r="A5" s="28"/>
      <c r="B5" s="57" t="s">
        <v>446</v>
      </c>
      <c r="C5" s="28"/>
      <c r="D5" s="28"/>
      <c r="E5" s="42"/>
      <c r="F5" s="58" t="s">
        <v>447</v>
      </c>
      <c r="H5" s="67"/>
      <c r="I5" s="67"/>
    </row>
    <row r="6" spans="1:9" ht="12.75">
      <c r="A6" s="28"/>
      <c r="B6" s="28"/>
      <c r="C6" s="28"/>
      <c r="D6" s="28"/>
      <c r="E6" s="105"/>
      <c r="F6" s="58" t="s">
        <v>448</v>
      </c>
      <c r="H6" s="67"/>
      <c r="I6" s="67"/>
    </row>
    <row r="7" spans="1:9" ht="12.75">
      <c r="A7" s="28"/>
      <c r="B7" s="28"/>
      <c r="C7" s="28"/>
      <c r="D7" s="28"/>
      <c r="E7" s="28"/>
      <c r="F7" s="27"/>
      <c r="G7" s="28"/>
      <c r="H7" s="28"/>
      <c r="I7" s="28"/>
    </row>
    <row r="8" spans="2:9" ht="12.75">
      <c r="B8" s="87" t="s">
        <v>415</v>
      </c>
      <c r="F8" s="11" t="str">
        <f>'2.Sammandrag'!G12</f>
        <v>Akaa</v>
      </c>
      <c r="G8" s="91"/>
      <c r="H8" s="28"/>
      <c r="I8" s="28"/>
    </row>
    <row r="9" spans="2:9" ht="12.75">
      <c r="B9" s="87" t="str">
        <f>'2.Sammandrag'!B13</f>
        <v>Invånarantal 31.12.2016:</v>
      </c>
      <c r="F9" s="156">
        <f>'2.Sammandrag'!$H$13</f>
        <v>16923</v>
      </c>
      <c r="G9" s="91"/>
      <c r="H9" s="28"/>
      <c r="I9" s="28"/>
    </row>
    <row r="10" spans="5:9" ht="12.75">
      <c r="E10" s="27"/>
      <c r="F10" s="28"/>
      <c r="G10" s="28"/>
      <c r="H10" s="28"/>
      <c r="I10" s="155" t="s">
        <v>460</v>
      </c>
    </row>
    <row r="11" spans="2:9" ht="12.75">
      <c r="B11" s="27" t="s">
        <v>449</v>
      </c>
      <c r="F11" s="28"/>
      <c r="G11" s="28"/>
      <c r="H11" s="28"/>
      <c r="I11" s="155" t="s">
        <v>461</v>
      </c>
    </row>
    <row r="12" spans="3:9" ht="18" customHeight="1">
      <c r="C12" s="27" t="s">
        <v>418</v>
      </c>
      <c r="D12" s="27"/>
      <c r="F12" s="107" t="s">
        <v>462</v>
      </c>
      <c r="G12" s="107" t="s">
        <v>463</v>
      </c>
      <c r="H12" s="107" t="s">
        <v>464</v>
      </c>
      <c r="I12" s="103"/>
    </row>
    <row r="13" spans="5:9" ht="12">
      <c r="E13" s="28" t="s">
        <v>450</v>
      </c>
      <c r="F13" s="42">
        <f>INDEX(ikar_1,MATCH($F$8,kunta,0),1,1)</f>
        <v>1109</v>
      </c>
      <c r="G13" s="99">
        <v>8333.6</v>
      </c>
      <c r="H13" s="88"/>
      <c r="I13" s="90">
        <f aca="true" t="shared" si="0" ref="I13:I21">F13*G13</f>
        <v>9241962.4</v>
      </c>
    </row>
    <row r="14" spans="5:9" ht="12">
      <c r="E14" s="28" t="s">
        <v>451</v>
      </c>
      <c r="F14" s="42">
        <f>INDEX(ikar_2,MATCH($F$8,kunta,0),1,1)</f>
        <v>217</v>
      </c>
      <c r="G14" s="99">
        <v>8842.7</v>
      </c>
      <c r="H14" s="88"/>
      <c r="I14" s="90">
        <f t="shared" si="0"/>
        <v>1918865.9000000001</v>
      </c>
    </row>
    <row r="15" spans="5:9" ht="12">
      <c r="E15" s="28" t="s">
        <v>452</v>
      </c>
      <c r="F15" s="42">
        <f>INDEX(ikar_3,MATCH($F$8,kunta,0),1,1)</f>
        <v>1354</v>
      </c>
      <c r="G15" s="99">
        <v>7410.99</v>
      </c>
      <c r="H15" s="88"/>
      <c r="I15" s="90">
        <f t="shared" si="0"/>
        <v>10034480.459999999</v>
      </c>
    </row>
    <row r="16" spans="5:9" ht="12">
      <c r="E16" s="28" t="s">
        <v>453</v>
      </c>
      <c r="F16" s="42">
        <f>INDEX(ikar_4,MATCH($F$8,kunta,0),1,1)</f>
        <v>626</v>
      </c>
      <c r="G16" s="99">
        <v>12728.2</v>
      </c>
      <c r="H16" s="88"/>
      <c r="I16" s="90">
        <f t="shared" si="0"/>
        <v>7967853.2</v>
      </c>
    </row>
    <row r="17" spans="5:9" ht="12">
      <c r="E17" s="28" t="s">
        <v>454</v>
      </c>
      <c r="F17" s="42">
        <f>INDEX(ikar_5,MATCH($F$8,kunta,0),1,1)</f>
        <v>564</v>
      </c>
      <c r="G17" s="99">
        <v>4077.09</v>
      </c>
      <c r="H17" s="88"/>
      <c r="I17" s="90">
        <f t="shared" si="0"/>
        <v>2299478.7600000002</v>
      </c>
    </row>
    <row r="18" spans="5:9" ht="12">
      <c r="E18" s="28" t="s">
        <v>455</v>
      </c>
      <c r="F18" s="42">
        <f>INDEX(ikar_6,MATCH($F$8,kunta,0),1,1)</f>
        <v>9411</v>
      </c>
      <c r="G18" s="99">
        <v>1026.13</v>
      </c>
      <c r="H18" s="88"/>
      <c r="I18" s="90">
        <f t="shared" si="0"/>
        <v>9656909.430000002</v>
      </c>
    </row>
    <row r="19" spans="5:9" ht="12">
      <c r="E19" s="28" t="s">
        <v>456</v>
      </c>
      <c r="F19" s="42">
        <f>INDEX(ikar_7,MATCH($F$8,kunta,0),1,1)</f>
        <v>2086</v>
      </c>
      <c r="G19" s="99">
        <v>2063.77</v>
      </c>
      <c r="H19" s="88"/>
      <c r="I19" s="90">
        <f t="shared" si="0"/>
        <v>4305024.22</v>
      </c>
    </row>
    <row r="20" spans="5:9" ht="12">
      <c r="E20" s="28" t="s">
        <v>457</v>
      </c>
      <c r="F20" s="42">
        <f>INDEX(ikar_8,MATCH($F$8,kunta,0),1,1)</f>
        <v>1064</v>
      </c>
      <c r="G20" s="99">
        <v>5656.61</v>
      </c>
      <c r="H20" s="88"/>
      <c r="I20" s="90">
        <f t="shared" si="0"/>
        <v>6018633.04</v>
      </c>
    </row>
    <row r="21" spans="3:9" ht="12.75" thickBot="1">
      <c r="C21" s="178"/>
      <c r="D21" s="178"/>
      <c r="E21" s="110" t="s">
        <v>458</v>
      </c>
      <c r="F21" s="179">
        <f>INDEX(ikar_9,MATCH($F$8,kunta,0),1,1)</f>
        <v>492</v>
      </c>
      <c r="G21" s="180">
        <v>19223.19</v>
      </c>
      <c r="H21" s="181"/>
      <c r="I21" s="182">
        <f t="shared" si="0"/>
        <v>9457809.479999999</v>
      </c>
    </row>
    <row r="22" spans="3:9" ht="13.5" thickTop="1">
      <c r="C22" s="16" t="s">
        <v>459</v>
      </c>
      <c r="D22" s="16"/>
      <c r="F22" s="14">
        <f>SUM(F13:F21)</f>
        <v>16923</v>
      </c>
      <c r="G22" s="259">
        <f>I22/F22</f>
        <v>3598.7128103764103</v>
      </c>
      <c r="H22" s="89"/>
      <c r="I22" s="22">
        <f>SUM(I13:I21)</f>
        <v>60901016.88999999</v>
      </c>
    </row>
    <row r="23" spans="5:9" ht="12">
      <c r="E23" s="28"/>
      <c r="F23" s="28"/>
      <c r="G23" s="88"/>
      <c r="H23" s="28"/>
      <c r="I23" s="28"/>
    </row>
    <row r="24" spans="1:9" ht="12.75">
      <c r="A24" s="95" t="s">
        <v>465</v>
      </c>
      <c r="B24" s="106"/>
      <c r="C24" s="106"/>
      <c r="D24" s="106"/>
      <c r="E24" s="106"/>
      <c r="F24" s="96"/>
      <c r="G24" s="98"/>
      <c r="H24" s="96"/>
      <c r="I24" s="102">
        <f>I22</f>
        <v>60901016.88999999</v>
      </c>
    </row>
    <row r="25" ht="12.75">
      <c r="I25" s="140" t="s">
        <v>466</v>
      </c>
    </row>
  </sheetData>
  <sheetProtection/>
  <protectedRanges>
    <protectedRange sqref="F13:F21" name="Alue1"/>
    <protectedRange sqref="H13:H17" name="Alue2"/>
    <protectedRange sqref="G13:G21" name="Alue6"/>
  </protectedRanges>
  <mergeCells count="1">
    <mergeCell ref="A3:I3"/>
  </mergeCells>
  <printOptions/>
  <pageMargins left="0.75" right="0.75" top="1" bottom="1" header="0.4921259845" footer="0.4921259845"/>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theme="6" tint="0.39998000860214233"/>
    <pageSetUpPr fitToPage="1"/>
  </sheetPr>
  <dimension ref="A1:J83"/>
  <sheetViews>
    <sheetView zoomScalePageLayoutView="0" workbookViewId="0" topLeftCell="A1">
      <selection activeCell="A1" sqref="A1"/>
    </sheetView>
  </sheetViews>
  <sheetFormatPr defaultColWidth="9.140625" defaultRowHeight="12.75"/>
  <cols>
    <col min="1" max="2" width="2.00390625" style="0" customWidth="1"/>
    <col min="3" max="3" width="3.140625" style="0" customWidth="1"/>
    <col min="4" max="4" width="3.8515625" style="0" customWidth="1"/>
    <col min="5" max="5" width="16.8515625" style="0" customWidth="1"/>
    <col min="6" max="6" width="14.28125" style="0" customWidth="1"/>
    <col min="7" max="7" width="16.00390625" style="0" customWidth="1"/>
    <col min="8" max="8" width="11.140625" style="0" customWidth="1"/>
    <col min="9" max="9" width="6.140625" style="0" customWidth="1"/>
    <col min="10" max="10" width="13.7109375" style="0" bestFit="1" customWidth="1"/>
  </cols>
  <sheetData>
    <row r="1" spans="1:10" ht="12.75">
      <c r="A1" s="82" t="str">
        <f>'2.Sammandrag'!A1</f>
        <v>17.1.2018, Kommunförbundet / SL</v>
      </c>
      <c r="F1" s="97"/>
      <c r="G1" s="6"/>
      <c r="H1" s="6"/>
      <c r="I1" s="6"/>
      <c r="J1" s="6"/>
    </row>
    <row r="2" spans="6:10" ht="12.75">
      <c r="F2" s="97"/>
      <c r="G2" s="6"/>
      <c r="H2" s="6"/>
      <c r="I2" s="6"/>
      <c r="J2" s="6"/>
    </row>
    <row r="3" spans="1:10" ht="15">
      <c r="A3" s="299" t="s">
        <v>467</v>
      </c>
      <c r="B3" s="300"/>
      <c r="C3" s="300"/>
      <c r="D3" s="300"/>
      <c r="E3" s="300"/>
      <c r="F3" s="300"/>
      <c r="G3" s="300"/>
      <c r="H3" s="300"/>
      <c r="I3" s="300"/>
      <c r="J3" s="301"/>
    </row>
    <row r="4" spans="1:10" ht="15">
      <c r="A4" s="302" t="s">
        <v>468</v>
      </c>
      <c r="B4" s="303"/>
      <c r="C4" s="303"/>
      <c r="D4" s="303"/>
      <c r="E4" s="303"/>
      <c r="F4" s="303"/>
      <c r="G4" s="303"/>
      <c r="H4" s="303"/>
      <c r="I4" s="303"/>
      <c r="J4" s="304"/>
    </row>
    <row r="5" spans="6:10" ht="12">
      <c r="F5" s="8"/>
      <c r="G5" s="8"/>
      <c r="H5" s="6"/>
      <c r="I5" s="6"/>
      <c r="J5" s="6"/>
    </row>
    <row r="6" spans="3:10" ht="12">
      <c r="C6" s="57" t="s">
        <v>446</v>
      </c>
      <c r="D6" s="28"/>
      <c r="E6" s="42"/>
      <c r="F6" s="58" t="s">
        <v>447</v>
      </c>
      <c r="I6" s="6"/>
      <c r="J6" s="6"/>
    </row>
    <row r="7" spans="3:10" ht="12">
      <c r="C7" s="28"/>
      <c r="D7" s="28"/>
      <c r="E7" s="105"/>
      <c r="F7" s="58" t="s">
        <v>448</v>
      </c>
      <c r="I7" s="6"/>
      <c r="J7" s="6"/>
    </row>
    <row r="8" spans="6:10" ht="12">
      <c r="F8" s="8"/>
      <c r="G8" s="8"/>
      <c r="H8" s="6"/>
      <c r="I8" s="6"/>
      <c r="J8" s="6"/>
    </row>
    <row r="9" spans="2:10" ht="15.75" customHeight="1">
      <c r="B9" s="87" t="s">
        <v>0</v>
      </c>
      <c r="E9" s="9"/>
      <c r="F9" s="156" t="str">
        <f>'2.Sammandrag'!G12</f>
        <v>Akaa</v>
      </c>
      <c r="H9" s="6"/>
      <c r="I9" s="6"/>
      <c r="J9" s="6"/>
    </row>
    <row r="10" spans="2:10" ht="15.75" customHeight="1">
      <c r="B10" s="87" t="str">
        <f>'2.Sammandrag'!B13</f>
        <v>Invånarantal 31.12.2016:</v>
      </c>
      <c r="E10" s="8"/>
      <c r="F10" s="156">
        <f>'2.Sammandrag'!$H$13</f>
        <v>16923</v>
      </c>
      <c r="H10" s="6"/>
      <c r="I10" s="6"/>
      <c r="J10" s="6"/>
    </row>
    <row r="11" spans="2:10" ht="15.75" customHeight="1">
      <c r="B11" s="87"/>
      <c r="E11" s="8"/>
      <c r="G11" s="8"/>
      <c r="H11" s="230"/>
      <c r="I11" s="6"/>
      <c r="J11" s="6"/>
    </row>
    <row r="12" spans="2:10" ht="15.75" customHeight="1">
      <c r="B12" s="27" t="s">
        <v>469</v>
      </c>
      <c r="E12" s="8"/>
      <c r="G12" s="8"/>
      <c r="I12" s="6"/>
      <c r="J12" s="260">
        <f>INDEX(sair_0,MATCH($F$9,kunta,0),1,1)</f>
        <v>0.9157409871317538</v>
      </c>
    </row>
    <row r="13" spans="2:10" ht="15.75" customHeight="1" thickBot="1">
      <c r="B13" s="27"/>
      <c r="C13" s="113" t="s">
        <v>470</v>
      </c>
      <c r="D13" s="113"/>
      <c r="E13" s="223"/>
      <c r="F13" s="113"/>
      <c r="G13" s="223"/>
      <c r="H13" s="113"/>
      <c r="I13" s="223"/>
      <c r="J13" s="219">
        <v>1135.88</v>
      </c>
    </row>
    <row r="14" spans="2:10" ht="15.75" customHeight="1" thickTop="1">
      <c r="B14" s="27"/>
      <c r="E14" s="8"/>
      <c r="G14" s="8"/>
      <c r="I14" s="6"/>
      <c r="J14" s="14">
        <f>F10*J12*J13</f>
        <v>17602828.59769501</v>
      </c>
    </row>
    <row r="15" spans="3:10" ht="15.75" customHeight="1">
      <c r="C15" s="5" t="s">
        <v>471</v>
      </c>
      <c r="E15" s="8"/>
      <c r="G15" s="6"/>
      <c r="I15" s="15"/>
      <c r="J15" s="22">
        <f>INDEX(sair_1,MATCH($F$9,kunta,0),1,1)</f>
        <v>17891849.227820564</v>
      </c>
    </row>
    <row r="16" spans="3:10" ht="15.75" customHeight="1">
      <c r="C16" s="5"/>
      <c r="E16" s="8"/>
      <c r="G16" s="15"/>
      <c r="I16" s="15"/>
      <c r="J16" s="6"/>
    </row>
    <row r="17" spans="2:10" ht="15.75" customHeight="1">
      <c r="B17" s="27" t="s">
        <v>472</v>
      </c>
      <c r="C17" s="5"/>
      <c r="E17" s="8"/>
      <c r="G17" s="15"/>
      <c r="I17" s="15"/>
      <c r="J17" s="6"/>
    </row>
    <row r="18" spans="3:9" ht="15.75" customHeight="1">
      <c r="C18" s="1"/>
      <c r="G18" s="112"/>
      <c r="H18" s="15"/>
      <c r="I18" s="15"/>
    </row>
    <row r="19" spans="3:10" ht="15.75" customHeight="1">
      <c r="C19" s="12" t="s">
        <v>473</v>
      </c>
      <c r="F19" s="126" t="str">
        <f>$F$9</f>
        <v>Akaa</v>
      </c>
      <c r="G19" s="140" t="s">
        <v>515</v>
      </c>
      <c r="H19" s="24"/>
      <c r="I19" s="24"/>
      <c r="J19" s="25"/>
    </row>
    <row r="20" spans="4:10" ht="15.75" customHeight="1">
      <c r="D20" s="5" t="s">
        <v>474</v>
      </c>
      <c r="F20" s="30">
        <f>INDEX(muutla_1,MATCH($F$9,kunta,0),1,1)</f>
        <v>1136</v>
      </c>
      <c r="G20" s="66">
        <f>SUM(muutla_1)</f>
        <v>348082</v>
      </c>
      <c r="H20" s="17"/>
      <c r="I20" s="18" t="e">
        <f>IF(F21&lt;=40,0.1*(LN(40)-LN(F21)),0)*#REF!</f>
        <v>#REF!</v>
      </c>
      <c r="J20" s="19"/>
    </row>
    <row r="21" spans="4:10" ht="15.75" customHeight="1" thickBot="1">
      <c r="D21" s="178" t="s">
        <v>475</v>
      </c>
      <c r="E21" s="207"/>
      <c r="F21" s="205">
        <f>INDEX(muutla_2,MATCH($F$9,kunta,0),1,1)</f>
        <v>8010</v>
      </c>
      <c r="G21" s="192">
        <f>SUM(muutla_2)</f>
        <v>2621562</v>
      </c>
      <c r="H21" s="17"/>
      <c r="I21" s="18"/>
      <c r="J21" s="19"/>
    </row>
    <row r="22" spans="4:9" ht="15.75" customHeight="1" thickTop="1">
      <c r="D22" s="5" t="s">
        <v>476</v>
      </c>
      <c r="F22" s="202">
        <f>F20/F21</f>
        <v>0.1418227215980025</v>
      </c>
      <c r="G22" s="201">
        <f>G20/G21</f>
        <v>0.13277656603200688</v>
      </c>
      <c r="H22" s="268">
        <f>F22/G22</f>
        <v>1.0681306636881613</v>
      </c>
      <c r="I22" s="18"/>
    </row>
    <row r="23" spans="3:10" ht="15.75" customHeight="1" thickBot="1">
      <c r="C23" s="113"/>
      <c r="D23" s="178" t="s">
        <v>477</v>
      </c>
      <c r="E23" s="113"/>
      <c r="F23" s="218"/>
      <c r="G23" s="113"/>
      <c r="H23" s="219">
        <v>89.72</v>
      </c>
      <c r="I23" s="217"/>
      <c r="J23" s="220" t="s">
        <v>438</v>
      </c>
    </row>
    <row r="24" spans="3:10" ht="15.75" customHeight="1" thickTop="1">
      <c r="C24" s="68" t="s">
        <v>478</v>
      </c>
      <c r="D24" s="15"/>
      <c r="H24" s="17"/>
      <c r="I24" s="18"/>
      <c r="J24" s="16">
        <f>H23*$F$10*H22</f>
        <v>1621776.4968814815</v>
      </c>
    </row>
    <row r="25" spans="4:10" ht="15.75" customHeight="1">
      <c r="D25" s="15"/>
      <c r="H25" s="17"/>
      <c r="I25" s="18"/>
      <c r="J25" s="19"/>
    </row>
    <row r="26" spans="3:10" ht="15.75" customHeight="1">
      <c r="C26" s="12" t="s">
        <v>479</v>
      </c>
      <c r="D26" s="5"/>
      <c r="F26" s="126" t="str">
        <f>$F$9</f>
        <v>Akaa</v>
      </c>
      <c r="G26" s="140" t="s">
        <v>515</v>
      </c>
      <c r="H26" s="24"/>
      <c r="I26" s="24"/>
      <c r="J26" s="25"/>
    </row>
    <row r="27" spans="4:10" ht="15.75" customHeight="1">
      <c r="D27" s="5" t="s">
        <v>480</v>
      </c>
      <c r="F27" s="30">
        <f>INDEX(muutla_4,MATCH($F$9,kunta,0),1,1)</f>
        <v>335</v>
      </c>
      <c r="G27" s="66">
        <f>SUM(muutla_4)</f>
        <v>351738</v>
      </c>
      <c r="H27" s="17"/>
      <c r="I27" s="18" t="e">
        <f>IF(F28&lt;=40,0.1*(LN(40)-LN(F28)),0)*#REF!</f>
        <v>#REF!</v>
      </c>
      <c r="J27" s="19"/>
    </row>
    <row r="28" spans="4:10" ht="15.75" customHeight="1">
      <c r="D28" s="214" t="s">
        <v>481</v>
      </c>
      <c r="E28" s="56"/>
      <c r="F28" s="204">
        <f>F27/$F$10</f>
        <v>0.019795544525202387</v>
      </c>
      <c r="G28" s="209">
        <f>SUM(muutla_4)/SUM(vosC)</f>
        <v>0.06425514556501975</v>
      </c>
      <c r="H28" s="17"/>
      <c r="I28" s="18"/>
      <c r="J28" s="19"/>
    </row>
    <row r="29" spans="4:10" ht="15.75" customHeight="1" thickBot="1">
      <c r="D29" s="215" t="s">
        <v>482</v>
      </c>
      <c r="E29" s="211"/>
      <c r="F29" s="212"/>
      <c r="G29" s="213">
        <f>MIN(muutla_5)</f>
        <v>0.003968253968253968</v>
      </c>
      <c r="H29" s="17"/>
      <c r="I29" s="18"/>
      <c r="J29" s="19"/>
    </row>
    <row r="30" spans="4:9" ht="15.75" customHeight="1" thickTop="1">
      <c r="D30" s="5" t="s">
        <v>483</v>
      </c>
      <c r="F30" s="202"/>
      <c r="G30" s="201"/>
      <c r="H30" s="204">
        <f>F28-G29</f>
        <v>0.01582729055694842</v>
      </c>
      <c r="I30" s="18"/>
    </row>
    <row r="31" spans="3:10" ht="15.75" customHeight="1" thickBot="1">
      <c r="C31" s="113"/>
      <c r="D31" s="178" t="s">
        <v>477</v>
      </c>
      <c r="E31" s="113"/>
      <c r="F31" s="218"/>
      <c r="G31" s="113"/>
      <c r="H31" s="221">
        <v>1942.98</v>
      </c>
      <c r="I31" s="217"/>
      <c r="J31" s="220" t="s">
        <v>438</v>
      </c>
    </row>
    <row r="32" spans="3:10" ht="15.75" customHeight="1" thickTop="1">
      <c r="C32" s="68" t="s">
        <v>484</v>
      </c>
      <c r="D32" s="15"/>
      <c r="H32" s="17"/>
      <c r="I32" s="18"/>
      <c r="J32" s="16">
        <f>H31*$F$10*H30</f>
        <v>520417.9407142857</v>
      </c>
    </row>
    <row r="33" spans="4:9" ht="15.75" customHeight="1">
      <c r="D33" s="15"/>
      <c r="H33" s="17"/>
      <c r="I33" s="18"/>
    </row>
    <row r="34" spans="3:10" ht="15.75" customHeight="1">
      <c r="C34" s="12" t="s">
        <v>485</v>
      </c>
      <c r="D34" s="5"/>
      <c r="F34" s="199"/>
      <c r="G34" s="200"/>
      <c r="H34" s="24"/>
      <c r="I34" s="24"/>
      <c r="J34" s="25"/>
    </row>
    <row r="35" spans="4:10" ht="15.75" customHeight="1">
      <c r="D35" s="5" t="s">
        <v>486</v>
      </c>
      <c r="G35" s="30">
        <f>INDEX(muutla_7,MATCH($F$9,kunta,0),1,1)</f>
        <v>0</v>
      </c>
      <c r="H35" s="17"/>
      <c r="I35" s="18" t="e">
        <f>IF(#REF!&lt;=40,0.1*(LN(40)-LN(#REF!)),0)*#REF!</f>
        <v>#REF!</v>
      </c>
      <c r="J35" s="19"/>
    </row>
    <row r="36" spans="4:10" ht="15.75" customHeight="1">
      <c r="D36" s="5"/>
      <c r="E36" s="68" t="s">
        <v>487</v>
      </c>
      <c r="G36" s="17"/>
      <c r="H36" s="17"/>
      <c r="I36" s="18"/>
      <c r="J36" s="19"/>
    </row>
    <row r="37" spans="4:10" ht="15.75" customHeight="1">
      <c r="D37" s="5"/>
      <c r="E37" s="68" t="s">
        <v>488</v>
      </c>
      <c r="G37" s="17"/>
      <c r="H37" s="17"/>
      <c r="I37" s="18"/>
      <c r="J37" s="19"/>
    </row>
    <row r="38" spans="4:10" ht="15.75" customHeight="1">
      <c r="D38" s="5"/>
      <c r="E38" s="68" t="s">
        <v>489</v>
      </c>
      <c r="G38" s="17"/>
      <c r="H38" s="17"/>
      <c r="I38" s="18"/>
      <c r="J38" s="19"/>
    </row>
    <row r="39" spans="4:10" ht="15.75" customHeight="1">
      <c r="D39" s="5"/>
      <c r="E39" s="68" t="s">
        <v>490</v>
      </c>
      <c r="G39" s="17"/>
      <c r="H39" s="17"/>
      <c r="I39" s="18"/>
      <c r="J39" s="19"/>
    </row>
    <row r="40" spans="4:10" ht="15.75" customHeight="1">
      <c r="D40" s="5"/>
      <c r="E40" s="68"/>
      <c r="F40" s="126" t="str">
        <f>$F$9</f>
        <v>Akaa</v>
      </c>
      <c r="G40" s="140" t="s">
        <v>515</v>
      </c>
      <c r="H40" s="17"/>
      <c r="I40" s="18"/>
      <c r="J40" s="19"/>
    </row>
    <row r="41" spans="4:10" ht="15.75" customHeight="1">
      <c r="D41" s="5" t="s">
        <v>491</v>
      </c>
      <c r="E41" s="68"/>
      <c r="F41" s="30">
        <f>INDEX(muutla_8,MATCH($F$9,kunta,0),1,1)</f>
        <v>32</v>
      </c>
      <c r="G41" s="66">
        <f>SUM(muutla_8)</f>
        <v>263948</v>
      </c>
      <c r="H41" s="17"/>
      <c r="I41" s="18"/>
      <c r="J41" s="19"/>
    </row>
    <row r="42" spans="4:10" ht="15.75" customHeight="1">
      <c r="D42" s="5" t="s">
        <v>477</v>
      </c>
      <c r="F42" s="202"/>
      <c r="H42" s="101">
        <v>276.62</v>
      </c>
      <c r="I42" s="18"/>
      <c r="J42" s="186" t="s">
        <v>438</v>
      </c>
    </row>
    <row r="43" spans="4:10" ht="15.75" customHeight="1">
      <c r="D43" s="5" t="s">
        <v>492</v>
      </c>
      <c r="E43" s="68"/>
      <c r="G43" s="17"/>
      <c r="H43" s="17"/>
      <c r="I43" s="18"/>
      <c r="J43" s="19">
        <f>IF(OR($G$35=1,$G$35=3),$F$10*$H$42*0.07,0)</f>
        <v>0</v>
      </c>
    </row>
    <row r="44" spans="3:10" ht="15.75" customHeight="1" thickBot="1">
      <c r="C44" s="113"/>
      <c r="D44" s="178" t="s">
        <v>493</v>
      </c>
      <c r="E44" s="206"/>
      <c r="F44" s="113"/>
      <c r="G44" s="216"/>
      <c r="H44" s="216"/>
      <c r="I44" s="217"/>
      <c r="J44" s="114">
        <f>IF(OR($G$35=1,$G$35=3),$H$42*F41*0.93,0)</f>
        <v>0</v>
      </c>
    </row>
    <row r="45" spans="3:10" ht="15.75" customHeight="1" thickTop="1">
      <c r="C45" s="68" t="s">
        <v>494</v>
      </c>
      <c r="D45" s="5"/>
      <c r="E45" s="68"/>
      <c r="G45" s="17"/>
      <c r="H45" s="17"/>
      <c r="I45" s="18"/>
      <c r="J45" s="16">
        <f>SUM(J43:J44)</f>
        <v>0</v>
      </c>
    </row>
    <row r="46" spans="4:10" ht="15.75" customHeight="1">
      <c r="D46" s="68"/>
      <c r="E46" s="68"/>
      <c r="G46" s="17"/>
      <c r="H46" s="17"/>
      <c r="I46" s="18"/>
      <c r="J46" s="19"/>
    </row>
    <row r="47" spans="3:10" ht="15.75" customHeight="1">
      <c r="C47" s="12" t="s">
        <v>495</v>
      </c>
      <c r="D47" s="5"/>
      <c r="F47" s="199"/>
      <c r="G47" s="200"/>
      <c r="H47" s="24"/>
      <c r="I47" s="24"/>
      <c r="J47" s="25"/>
    </row>
    <row r="48" spans="4:10" ht="15.75" customHeight="1">
      <c r="D48" s="5" t="s">
        <v>496</v>
      </c>
      <c r="G48" s="30">
        <f>INDEX(muutla_10,MATCH($F$9,kunta,0),1,1)</f>
        <v>0</v>
      </c>
      <c r="H48" s="17"/>
      <c r="I48" s="18" t="e">
        <f>IF(#REF!&lt;=40,0.1*(LN(40)-LN(#REF!)),0)*#REF!</f>
        <v>#REF!</v>
      </c>
      <c r="J48" s="19"/>
    </row>
    <row r="49" spans="4:10" ht="15.75" customHeight="1">
      <c r="D49" s="5"/>
      <c r="E49" s="68" t="s">
        <v>497</v>
      </c>
      <c r="G49" s="17"/>
      <c r="H49" s="17"/>
      <c r="I49" s="18"/>
      <c r="J49" s="19"/>
    </row>
    <row r="50" spans="4:10" ht="15.75" customHeight="1">
      <c r="D50" s="5"/>
      <c r="E50" s="68" t="s">
        <v>498</v>
      </c>
      <c r="G50" s="17"/>
      <c r="H50" s="17"/>
      <c r="I50" s="18"/>
      <c r="J50" s="19"/>
    </row>
    <row r="51" spans="4:10" ht="15.75" customHeight="1">
      <c r="D51" s="5"/>
      <c r="E51" s="68" t="s">
        <v>499</v>
      </c>
      <c r="G51" s="17"/>
      <c r="H51" s="17"/>
      <c r="I51" s="18"/>
      <c r="J51" s="19"/>
    </row>
    <row r="52" spans="4:10" ht="15.75" customHeight="1">
      <c r="D52" s="5"/>
      <c r="E52" s="68" t="s">
        <v>500</v>
      </c>
      <c r="G52" s="17"/>
      <c r="H52" s="17"/>
      <c r="I52" s="18"/>
      <c r="J52" s="186"/>
    </row>
    <row r="53" spans="3:10" ht="15.75" customHeight="1" thickBot="1">
      <c r="C53" s="113"/>
      <c r="D53" s="178" t="s">
        <v>477</v>
      </c>
      <c r="E53" s="113"/>
      <c r="F53" s="218"/>
      <c r="G53" s="113"/>
      <c r="H53" s="221">
        <v>380.73</v>
      </c>
      <c r="I53" s="217"/>
      <c r="J53" s="220" t="s">
        <v>438</v>
      </c>
    </row>
    <row r="54" spans="3:10" ht="15.75" customHeight="1" thickTop="1">
      <c r="C54" s="68" t="s">
        <v>501</v>
      </c>
      <c r="D54" s="15"/>
      <c r="H54" s="17"/>
      <c r="I54" s="18"/>
      <c r="J54" s="16">
        <f>IF($G$48=2,3*$H$53*$F$10,IF($G$48=1,$H$53*$F$10,0))</f>
        <v>0</v>
      </c>
    </row>
    <row r="55" spans="4:10" ht="15.75" customHeight="1">
      <c r="D55" s="68"/>
      <c r="E55" s="68"/>
      <c r="G55" s="17"/>
      <c r="H55" s="17"/>
      <c r="I55" s="18"/>
      <c r="J55" s="19"/>
    </row>
    <row r="56" spans="3:10" ht="15.75" customHeight="1">
      <c r="C56" s="12" t="s">
        <v>502</v>
      </c>
      <c r="D56" s="5"/>
      <c r="F56" s="199"/>
      <c r="G56" s="17">
        <f>G48</f>
        <v>0</v>
      </c>
      <c r="H56" s="24"/>
      <c r="I56" s="24"/>
      <c r="J56" s="25"/>
    </row>
    <row r="57" spans="4:10" ht="15.75" customHeight="1">
      <c r="D57" s="5" t="s">
        <v>503</v>
      </c>
      <c r="G57" s="30">
        <f>INDEX(muutla_18,MATCH($F$9,kunta,0),1,1)</f>
        <v>0</v>
      </c>
      <c r="H57" s="17"/>
      <c r="I57" s="18"/>
      <c r="J57" s="19"/>
    </row>
    <row r="58" spans="3:10" ht="15.75" customHeight="1" thickBot="1">
      <c r="C58" s="113"/>
      <c r="D58" s="178" t="s">
        <v>477</v>
      </c>
      <c r="E58" s="113"/>
      <c r="F58" s="218"/>
      <c r="G58" s="113"/>
      <c r="H58" s="221">
        <v>278.51</v>
      </c>
      <c r="I58" s="217"/>
      <c r="J58" s="220" t="s">
        <v>438</v>
      </c>
    </row>
    <row r="59" spans="3:10" ht="15.75" customHeight="1" thickTop="1">
      <c r="C59" s="68" t="s">
        <v>504</v>
      </c>
      <c r="D59" s="15"/>
      <c r="H59" s="17"/>
      <c r="I59" s="18"/>
      <c r="J59" s="16">
        <f>IF($G$48=3,$H$58*$G$57,0)</f>
        <v>0</v>
      </c>
    </row>
    <row r="60" spans="4:10" ht="15.75" customHeight="1">
      <c r="D60" s="68"/>
      <c r="E60" s="68"/>
      <c r="G60" s="17"/>
      <c r="H60" s="17"/>
      <c r="I60" s="18"/>
      <c r="J60" s="19"/>
    </row>
    <row r="61" spans="3:10" ht="15.75" customHeight="1">
      <c r="C61" s="12" t="s">
        <v>505</v>
      </c>
      <c r="D61" s="5"/>
      <c r="F61" s="126" t="str">
        <f>$F$9</f>
        <v>Akaa</v>
      </c>
      <c r="G61" s="140" t="s">
        <v>515</v>
      </c>
      <c r="H61" s="24"/>
      <c r="I61" s="24"/>
      <c r="J61" s="25"/>
    </row>
    <row r="62" spans="4:10" ht="15.75" customHeight="1">
      <c r="D62" s="5" t="s">
        <v>506</v>
      </c>
      <c r="F62" s="30">
        <f>INDEX(muutla_11,MATCH($F$9,kunta,0),1,1)</f>
        <v>293.15</v>
      </c>
      <c r="G62" s="66">
        <f>SUM(muutla_11)</f>
        <v>302358.8099999997</v>
      </c>
      <c r="H62" s="17"/>
      <c r="I62" s="18" t="e">
        <f>IF(F63&lt;=40,0.1*(LN(40)-LN(F63)),0)*#REF!</f>
        <v>#REF!</v>
      </c>
      <c r="J62" s="19"/>
    </row>
    <row r="63" spans="4:10" ht="15.75" customHeight="1">
      <c r="D63" s="214" t="s">
        <v>505</v>
      </c>
      <c r="E63" s="56"/>
      <c r="F63" s="54">
        <f>$F$10/F62</f>
        <v>57.728125533003585</v>
      </c>
      <c r="G63" s="222">
        <f>SUM(vosC)/G62</f>
        <v>18.104592355023506</v>
      </c>
      <c r="H63" s="17"/>
      <c r="I63" s="18"/>
      <c r="J63" s="19"/>
    </row>
    <row r="64" spans="4:9" ht="15.75" customHeight="1">
      <c r="D64" s="5" t="s">
        <v>507</v>
      </c>
      <c r="F64" s="202"/>
      <c r="G64" s="201"/>
      <c r="H64" s="54">
        <f>$G$63/$F$63</f>
        <v>0.31361822660728833</v>
      </c>
      <c r="I64" s="18"/>
    </row>
    <row r="65" spans="3:10" ht="15.75" customHeight="1" thickBot="1">
      <c r="C65" s="113"/>
      <c r="D65" s="178" t="s">
        <v>477</v>
      </c>
      <c r="E65" s="113"/>
      <c r="F65" s="218"/>
      <c r="G65" s="113"/>
      <c r="H65" s="221">
        <v>39.08</v>
      </c>
      <c r="I65" s="217"/>
      <c r="J65" s="220" t="s">
        <v>438</v>
      </c>
    </row>
    <row r="66" spans="3:10" ht="15.75" customHeight="1" thickTop="1">
      <c r="C66" s="68" t="s">
        <v>508</v>
      </c>
      <c r="D66" s="15"/>
      <c r="H66" s="17"/>
      <c r="I66" s="18"/>
      <c r="J66" s="16">
        <f>$H$65*$F$10*MIN(20,H64)</f>
        <v>207411.67760604047</v>
      </c>
    </row>
    <row r="67" spans="4:10" ht="15.75" customHeight="1">
      <c r="D67" s="68"/>
      <c r="E67" s="68"/>
      <c r="G67" s="17"/>
      <c r="H67" s="17"/>
      <c r="I67" s="18"/>
      <c r="J67" s="19"/>
    </row>
    <row r="68" spans="3:10" ht="15.75" customHeight="1">
      <c r="C68" s="12" t="s">
        <v>509</v>
      </c>
      <c r="D68" s="5"/>
      <c r="F68" s="126" t="str">
        <f>$F$9</f>
        <v>Akaa</v>
      </c>
      <c r="G68" s="140" t="s">
        <v>515</v>
      </c>
      <c r="H68" s="24"/>
      <c r="I68" s="24"/>
      <c r="J68" s="25"/>
    </row>
    <row r="69" spans="3:10" ht="15.75" customHeight="1">
      <c r="C69" s="12"/>
      <c r="D69" s="5"/>
      <c r="F69" s="126"/>
      <c r="G69" s="140"/>
      <c r="H69" s="24"/>
      <c r="I69" s="24"/>
      <c r="J69" s="25"/>
    </row>
    <row r="70" spans="6:10" ht="15.75" customHeight="1">
      <c r="F70" s="30">
        <f>INDEX(muutla_14,MATCH($F$9,kunta,0),1,1)</f>
        <v>730</v>
      </c>
      <c r="G70" s="66">
        <f>SUM(muutla_14)</f>
        <v>251421</v>
      </c>
      <c r="H70" s="17"/>
      <c r="I70" s="18" t="e">
        <f>IF(F71&lt;=40,0.1*(LN(40)-LN(F71)),0)*#REF!</f>
        <v>#REF!</v>
      </c>
      <c r="J70" s="19"/>
    </row>
    <row r="71" spans="4:10" ht="15.75" customHeight="1">
      <c r="D71" s="214" t="s">
        <v>510</v>
      </c>
      <c r="E71" s="56"/>
      <c r="F71" s="30">
        <f>INDEX(muutla_15,MATCH($F$9,kunta,0),1,1)</f>
        <v>5634</v>
      </c>
      <c r="G71" s="66">
        <f>SUM(muutla_15)</f>
        <v>1730909</v>
      </c>
      <c r="H71" s="17"/>
      <c r="I71" s="18"/>
      <c r="J71" s="19"/>
    </row>
    <row r="72" spans="4:10" ht="15.75" customHeight="1">
      <c r="D72" s="214"/>
      <c r="E72" s="55"/>
      <c r="F72" s="204">
        <f>F70/F71</f>
        <v>0.12957046503372383</v>
      </c>
      <c r="G72" s="209">
        <f>G70/G71</f>
        <v>0.14525373662046936</v>
      </c>
      <c r="H72" s="17"/>
      <c r="I72" s="18"/>
      <c r="J72" s="19"/>
    </row>
    <row r="73" spans="4:10" ht="15.75" customHeight="1" thickBot="1">
      <c r="D73" s="215" t="s">
        <v>482</v>
      </c>
      <c r="E73" s="113"/>
      <c r="F73" s="208"/>
      <c r="G73" s="208">
        <f>MIN(muutla_16)</f>
        <v>0.06479445102351548</v>
      </c>
      <c r="H73" s="17"/>
      <c r="I73" s="18"/>
      <c r="J73" s="19"/>
    </row>
    <row r="74" spans="4:9" ht="15.75" customHeight="1" thickTop="1">
      <c r="D74" s="5" t="s">
        <v>511</v>
      </c>
      <c r="F74" s="202"/>
      <c r="G74" s="201"/>
      <c r="H74" s="203">
        <f>F72-G73</f>
        <v>0.06477601401020834</v>
      </c>
      <c r="I74" s="18"/>
    </row>
    <row r="75" spans="3:10" ht="15.75" customHeight="1" thickBot="1">
      <c r="C75" s="113"/>
      <c r="D75" s="178" t="s">
        <v>477</v>
      </c>
      <c r="E75" s="113"/>
      <c r="F75" s="218"/>
      <c r="G75" s="113"/>
      <c r="H75" s="221">
        <v>397.19</v>
      </c>
      <c r="I75" s="217"/>
      <c r="J75" s="220" t="s">
        <v>438</v>
      </c>
    </row>
    <row r="76" spans="3:10" ht="15.75" customHeight="1" thickTop="1">
      <c r="C76" s="68" t="s">
        <v>512</v>
      </c>
      <c r="D76" s="15"/>
      <c r="H76" s="17"/>
      <c r="I76" s="18"/>
      <c r="J76" s="16">
        <f>$H$75*$F$10*H74</f>
        <v>435401.45943478605</v>
      </c>
    </row>
    <row r="77" spans="4:10" ht="15.75" customHeight="1">
      <c r="D77" s="68"/>
      <c r="E77" s="68"/>
      <c r="G77" s="17"/>
      <c r="H77" s="17"/>
      <c r="I77" s="18"/>
      <c r="J77" s="19"/>
    </row>
    <row r="78" spans="3:10" ht="12.75" customHeight="1">
      <c r="C78" s="12"/>
      <c r="G78" s="9"/>
      <c r="H78" s="20"/>
      <c r="I78" s="20"/>
      <c r="J78" s="22"/>
    </row>
    <row r="79" spans="2:10" ht="15.75" customHeight="1">
      <c r="B79" s="84" t="s">
        <v>513</v>
      </c>
      <c r="C79" s="85"/>
      <c r="D79" s="85"/>
      <c r="E79" s="96"/>
      <c r="F79" s="85"/>
      <c r="G79" s="135"/>
      <c r="H79" s="185"/>
      <c r="I79" s="185"/>
      <c r="J79" s="102">
        <f>J24+J32+J45+J54+J59+J66+J76</f>
        <v>2785007.5746365935</v>
      </c>
    </row>
    <row r="80" spans="5:10" ht="12" customHeight="1">
      <c r="E80" s="13"/>
      <c r="G80" s="23"/>
      <c r="H80" s="8"/>
      <c r="I80" s="8"/>
      <c r="J80" s="8"/>
    </row>
    <row r="81" spans="7:10" ht="12" customHeight="1">
      <c r="G81" s="27"/>
      <c r="H81" s="27"/>
      <c r="I81" s="27"/>
      <c r="J81" s="27"/>
    </row>
    <row r="82" spans="1:10" ht="15.75" customHeight="1">
      <c r="A82" s="95" t="s">
        <v>514</v>
      </c>
      <c r="B82" s="85"/>
      <c r="C82" s="85"/>
      <c r="D82" s="85"/>
      <c r="E82" s="85"/>
      <c r="F82" s="85"/>
      <c r="G82" s="96"/>
      <c r="H82" s="96"/>
      <c r="I82" s="96"/>
      <c r="J82" s="102">
        <f>J15+J79</f>
        <v>20676856.802457158</v>
      </c>
    </row>
    <row r="83" spans="6:10" ht="15.75" customHeight="1">
      <c r="F83" s="12"/>
      <c r="G83" s="27"/>
      <c r="H83" s="27"/>
      <c r="I83" s="27"/>
      <c r="J83" s="140" t="s">
        <v>466</v>
      </c>
    </row>
    <row r="84" ht="15.75" customHeight="1"/>
    <row r="85" ht="15.75" customHeight="1"/>
    <row r="86" ht="15.75" customHeight="1"/>
  </sheetData>
  <sheetProtection/>
  <protectedRanges>
    <protectedRange sqref="H75 H31 H23 H42 H53 H65 H58" name="Alue5"/>
    <protectedRange sqref="G43:G46 F27:F31 G24:G25 F20:F23 G35:G39 F41:F42 G48:G52 G32:G33 F53 G66:G67 F62:F65 G76:G77 F70:F75 G59:G60 F58 G54:G57" name="Alue3"/>
    <protectedRange sqref="G15" name="Alue1"/>
  </protectedRanges>
  <mergeCells count="2">
    <mergeCell ref="A3:J3"/>
    <mergeCell ref="A4:J4"/>
  </mergeCells>
  <printOptions/>
  <pageMargins left="0.75" right="0.75" top="1" bottom="1" header="0.4921259845" footer="0.4921259845"/>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theme="6" tint="0.39998000860214233"/>
    <pageSetUpPr fitToPage="1"/>
  </sheetPr>
  <dimension ref="A1:J36"/>
  <sheetViews>
    <sheetView zoomScalePageLayoutView="0" workbookViewId="0" topLeftCell="A1">
      <selection activeCell="A1" sqref="A1"/>
    </sheetView>
  </sheetViews>
  <sheetFormatPr defaultColWidth="9.140625" defaultRowHeight="12.75"/>
  <cols>
    <col min="1" max="2" width="2.28125" style="8" customWidth="1"/>
    <col min="3" max="4" width="3.8515625" style="8" customWidth="1"/>
    <col min="5" max="5" width="24.28125" style="8" customWidth="1"/>
    <col min="6" max="6" width="26.421875" style="8" customWidth="1"/>
    <col min="7" max="7" width="10.8515625" style="8" bestFit="1" customWidth="1"/>
    <col min="8" max="8" width="10.8515625" style="8" customWidth="1"/>
    <col min="9" max="9" width="12.8515625" style="26" customWidth="1"/>
    <col min="10" max="10" width="12.140625" style="19" customWidth="1"/>
    <col min="11" max="16384" width="9.140625" style="8" customWidth="1"/>
  </cols>
  <sheetData>
    <row r="1" spans="1:6" ht="15">
      <c r="A1" s="82" t="str">
        <f>'2.Sammandrag'!A1</f>
        <v>17.1.2018, Kommunförbundet / SL</v>
      </c>
      <c r="E1" s="50"/>
      <c r="F1" s="50"/>
    </row>
    <row r="2" spans="5:6" ht="15">
      <c r="E2" s="50"/>
      <c r="F2" s="50"/>
    </row>
    <row r="3" spans="1:10" ht="18">
      <c r="A3" s="294" t="s">
        <v>516</v>
      </c>
      <c r="B3" s="295"/>
      <c r="C3" s="295"/>
      <c r="D3" s="295"/>
      <c r="E3" s="295"/>
      <c r="F3" s="295"/>
      <c r="G3" s="295"/>
      <c r="H3" s="295"/>
      <c r="I3" s="295"/>
      <c r="J3" s="296"/>
    </row>
    <row r="4" spans="5:6" ht="12.75">
      <c r="E4" s="7"/>
      <c r="F4" s="7"/>
    </row>
    <row r="5" spans="3:6" ht="12">
      <c r="C5" s="57" t="s">
        <v>517</v>
      </c>
      <c r="D5" s="28"/>
      <c r="E5" s="42"/>
      <c r="F5" s="58" t="s">
        <v>518</v>
      </c>
    </row>
    <row r="6" spans="3:6" ht="12">
      <c r="C6" s="28"/>
      <c r="D6" s="28"/>
      <c r="E6" s="105"/>
      <c r="F6" s="58" t="s">
        <v>519</v>
      </c>
    </row>
    <row r="7" spans="5:6" ht="12.75">
      <c r="E7" s="7"/>
      <c r="F7" s="7"/>
    </row>
    <row r="8" spans="2:6" ht="12.75">
      <c r="B8" s="87" t="s">
        <v>415</v>
      </c>
      <c r="E8" s="12"/>
      <c r="F8" s="187" t="str">
        <f>'2.Sammandrag'!G12</f>
        <v>Akaa</v>
      </c>
    </row>
    <row r="9" spans="2:6" ht="12.75">
      <c r="B9" s="87" t="s">
        <v>416</v>
      </c>
      <c r="E9" s="7"/>
      <c r="F9" s="156">
        <f>'2.Sammandrag'!$H$13</f>
        <v>16923</v>
      </c>
    </row>
    <row r="10" ht="12">
      <c r="H10" s="52"/>
    </row>
    <row r="11" spans="3:10" ht="12.75">
      <c r="C11" s="27" t="s">
        <v>520</v>
      </c>
      <c r="G11" s="10"/>
      <c r="H11" s="11"/>
      <c r="I11" s="71"/>
      <c r="J11" s="70"/>
    </row>
    <row r="12" spans="3:10" ht="12.75">
      <c r="C12" s="28"/>
      <c r="D12" s="5" t="s">
        <v>463</v>
      </c>
      <c r="E12"/>
      <c r="F12" s="202"/>
      <c r="G12"/>
      <c r="H12" s="101">
        <v>207.94</v>
      </c>
      <c r="I12" s="71"/>
      <c r="J12" s="70"/>
    </row>
    <row r="13" spans="3:10" ht="12.75">
      <c r="C13" s="28"/>
      <c r="D13" s="28" t="s">
        <v>521</v>
      </c>
      <c r="G13" s="203">
        <f>INDEX(lo_1,MATCH($F$8,kunta,0),1,1)</f>
        <v>0</v>
      </c>
      <c r="H13" s="11"/>
      <c r="I13" s="71"/>
      <c r="J13" s="70"/>
    </row>
    <row r="14" spans="4:9" ht="12.75">
      <c r="D14" s="28" t="s">
        <v>522</v>
      </c>
      <c r="G14" s="31"/>
      <c r="H14" s="119" t="s">
        <v>536</v>
      </c>
      <c r="I14" s="184">
        <v>1</v>
      </c>
    </row>
    <row r="15" spans="4:9" ht="12.75">
      <c r="D15" s="28" t="s">
        <v>523</v>
      </c>
      <c r="G15" s="31"/>
      <c r="H15" s="119" t="s">
        <v>536</v>
      </c>
      <c r="I15" s="183">
        <v>1.5</v>
      </c>
    </row>
    <row r="16" spans="3:10" ht="13.5" thickBot="1">
      <c r="C16" s="223"/>
      <c r="D16" s="224" t="s">
        <v>524</v>
      </c>
      <c r="E16" s="223"/>
      <c r="F16" s="223"/>
      <c r="G16" s="111"/>
      <c r="H16" s="225" t="s">
        <v>536</v>
      </c>
      <c r="I16" s="226">
        <v>3</v>
      </c>
      <c r="J16" s="220" t="s">
        <v>438</v>
      </c>
    </row>
    <row r="17" spans="3:10" ht="13.5" thickTop="1">
      <c r="C17" s="120" t="s">
        <v>525</v>
      </c>
      <c r="D17" s="36"/>
      <c r="H17" s="119"/>
      <c r="I17" s="184"/>
      <c r="J17" s="16">
        <f>IF(G13&gt;=1.5,3*($H$12*$F$9*G13),IF(G13&gt;=1,1.5*($H$12*$F$9*G13),($H$12*$F$9*G13)))</f>
        <v>0</v>
      </c>
    </row>
    <row r="18" spans="4:9" ht="12.75">
      <c r="D18" s="36"/>
      <c r="H18" s="119"/>
      <c r="I18" s="184"/>
    </row>
    <row r="19" spans="3:9" ht="12.75">
      <c r="C19" s="27" t="s">
        <v>526</v>
      </c>
      <c r="F19" s="126" t="str">
        <f>$F$8</f>
        <v>Akaa</v>
      </c>
      <c r="G19" s="140" t="s">
        <v>515</v>
      </c>
      <c r="H19" s="119"/>
      <c r="I19" s="184"/>
    </row>
    <row r="20" spans="4:10" ht="15.75" customHeight="1">
      <c r="D20" s="5" t="s">
        <v>527</v>
      </c>
      <c r="F20" s="30">
        <f>INDEX(lo_2,MATCH($F$8,kunta,0),1,1)</f>
        <v>4510</v>
      </c>
      <c r="G20" s="66">
        <f>SUM(lo_2)</f>
        <v>2240778</v>
      </c>
      <c r="H20" s="17"/>
      <c r="I20" s="18" t="e">
        <f>IF(F21&lt;=40,0.1*(LN(40)-LN(F21)),0)*#REF!</f>
        <v>#REF!</v>
      </c>
      <c r="J20" s="19"/>
    </row>
    <row r="21" spans="4:9" ht="15.75" customHeight="1">
      <c r="D21" s="214" t="s">
        <v>528</v>
      </c>
      <c r="E21" s="56"/>
      <c r="F21" s="30">
        <f>INDEX(lo_3,MATCH($F$8,kunta,0),1,1)</f>
        <v>6698</v>
      </c>
      <c r="G21" s="227">
        <f>SUM(lo_3)</f>
        <v>2241988</v>
      </c>
      <c r="H21" s="17"/>
      <c r="I21" s="18"/>
    </row>
    <row r="22" spans="4:9" ht="15.75" customHeight="1">
      <c r="D22" s="5" t="s">
        <v>529</v>
      </c>
      <c r="F22" s="202">
        <f>F20/F21</f>
        <v>0.6733353239773067</v>
      </c>
      <c r="G22" s="201">
        <f>G20/G21</f>
        <v>0.9994603004119558</v>
      </c>
      <c r="I22" s="18"/>
    </row>
    <row r="23" spans="4:9" ht="15.75" customHeight="1">
      <c r="D23" s="5" t="s">
        <v>482</v>
      </c>
      <c r="F23" s="202"/>
      <c r="G23" s="201"/>
      <c r="H23" s="204">
        <f>MIN(lo_4)</f>
        <v>0.4145363408521303</v>
      </c>
      <c r="I23" s="18"/>
    </row>
    <row r="24" spans="4:9" ht="15.75" customHeight="1">
      <c r="D24" s="5" t="s">
        <v>530</v>
      </c>
      <c r="F24" s="202"/>
      <c r="G24" s="201"/>
      <c r="H24" s="210">
        <f>F22-H23</f>
        <v>0.25879898312517635</v>
      </c>
      <c r="I24" s="18"/>
    </row>
    <row r="25" spans="3:10" ht="15.75" customHeight="1" thickBot="1">
      <c r="C25" s="113"/>
      <c r="D25" s="178" t="s">
        <v>463</v>
      </c>
      <c r="E25" s="113"/>
      <c r="F25" s="218"/>
      <c r="G25" s="113"/>
      <c r="H25" s="219">
        <v>63.11</v>
      </c>
      <c r="I25" s="217"/>
      <c r="J25" s="220" t="s">
        <v>438</v>
      </c>
    </row>
    <row r="26" spans="3:10" ht="15.75" customHeight="1" thickTop="1">
      <c r="C26" s="68" t="s">
        <v>531</v>
      </c>
      <c r="D26" s="15"/>
      <c r="H26" s="17"/>
      <c r="I26" s="18"/>
      <c r="J26" s="16">
        <f>$F$9*$H$25*H24</f>
        <v>276400.0391309807</v>
      </c>
    </row>
    <row r="27" ht="12.75">
      <c r="H27" s="119"/>
    </row>
    <row r="28" spans="3:8" ht="12.75">
      <c r="C28" s="27" t="s">
        <v>532</v>
      </c>
      <c r="H28" s="119"/>
    </row>
    <row r="29" spans="3:8" ht="12.75">
      <c r="C29" s="27"/>
      <c r="D29" s="28" t="s">
        <v>533</v>
      </c>
      <c r="G29" s="31">
        <f>INDEX(lo_6,MATCH($F$8,kunta,0),1,1)</f>
        <v>0</v>
      </c>
      <c r="H29" s="119"/>
    </row>
    <row r="30" spans="4:10" ht="15.75" customHeight="1">
      <c r="D30" s="5" t="s">
        <v>534</v>
      </c>
      <c r="F30" s="30">
        <f>INDEX(lo_7,MATCH($F$8,kunta,0),1,1)</f>
        <v>0</v>
      </c>
      <c r="G30" s="66">
        <f>SUM(lo_7)</f>
        <v>1969</v>
      </c>
      <c r="H30" s="17"/>
      <c r="I30" s="18" t="e">
        <f>IF(#REF!&lt;=40,0.1*(LN(40)-LN(#REF!)),0)*#REF!</f>
        <v>#REF!</v>
      </c>
      <c r="J30" s="19"/>
    </row>
    <row r="31" spans="3:10" ht="15.75" customHeight="1" thickBot="1">
      <c r="C31" s="113"/>
      <c r="D31" s="178" t="s">
        <v>463</v>
      </c>
      <c r="E31" s="113"/>
      <c r="F31" s="218"/>
      <c r="G31" s="113"/>
      <c r="H31" s="221">
        <v>2641.08</v>
      </c>
      <c r="I31" s="217"/>
      <c r="J31" s="220" t="s">
        <v>438</v>
      </c>
    </row>
    <row r="32" spans="3:10" ht="13.5" thickTop="1">
      <c r="C32" s="27"/>
      <c r="D32" s="28"/>
      <c r="G32" s="26"/>
      <c r="H32" s="119"/>
      <c r="J32" s="16">
        <f>IF(G29=1,$H$31*$F$9*(F30/F9),0)</f>
        <v>0</v>
      </c>
    </row>
    <row r="33" spans="3:8" ht="12.75">
      <c r="C33" s="27"/>
      <c r="D33" s="28"/>
      <c r="G33" s="26"/>
      <c r="H33" s="119"/>
    </row>
    <row r="35" spans="2:10" ht="15.75" customHeight="1">
      <c r="B35" s="95" t="s">
        <v>535</v>
      </c>
      <c r="C35" s="135"/>
      <c r="D35" s="135"/>
      <c r="E35" s="135"/>
      <c r="F35" s="96"/>
      <c r="G35" s="135"/>
      <c r="H35" s="135"/>
      <c r="I35" s="185"/>
      <c r="J35" s="102">
        <f>SUM(J14:J33)</f>
        <v>276400.0391309807</v>
      </c>
    </row>
    <row r="36" ht="12.75">
      <c r="J36" s="140" t="s">
        <v>466</v>
      </c>
    </row>
  </sheetData>
  <sheetProtection/>
  <protectedRanges>
    <protectedRange sqref="G14:G18 G27:G29 G32:G33" name="Alue2"/>
    <protectedRange sqref="G13" name="Alue3"/>
    <protectedRange sqref="H12" name="Alue5"/>
    <protectedRange sqref="F12" name="Alue3_1"/>
    <protectedRange sqref="H25 H31" name="Alue5_1"/>
    <protectedRange sqref="G26 F20:F25 F30:F31" name="Alue3_2"/>
  </protectedRanges>
  <mergeCells count="1">
    <mergeCell ref="A3:J3"/>
  </mergeCells>
  <printOptions/>
  <pageMargins left="0.75" right="0.75" top="1" bottom="1" header="0.4921259845" footer="0.4921259845"/>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theme="6" tint="0.39998000860214233"/>
  </sheetPr>
  <dimension ref="A1:V88"/>
  <sheetViews>
    <sheetView zoomScalePageLayoutView="0" workbookViewId="0" topLeftCell="A1">
      <selection activeCell="A1" sqref="A1"/>
    </sheetView>
  </sheetViews>
  <sheetFormatPr defaultColWidth="9.140625" defaultRowHeight="12.75"/>
  <cols>
    <col min="1" max="4" width="2.57421875" style="0" customWidth="1"/>
    <col min="5" max="5" width="14.421875" style="0" customWidth="1"/>
    <col min="6" max="6" width="24.140625" style="0" customWidth="1"/>
    <col min="7" max="7" width="10.7109375" style="0" customWidth="1"/>
    <col min="8" max="8" width="11.28125" style="0" customWidth="1"/>
    <col min="9" max="9" width="14.421875" style="0" customWidth="1"/>
    <col min="10" max="10" width="9.57421875" style="0" bestFit="1" customWidth="1"/>
    <col min="12" max="12" width="9.57421875" style="0" bestFit="1" customWidth="1"/>
    <col min="14" max="14" width="9.28125" style="0" bestFit="1" customWidth="1"/>
    <col min="15" max="17" width="10.00390625" style="0" bestFit="1" customWidth="1"/>
    <col min="18" max="19" width="9.28125" style="0" bestFit="1" customWidth="1"/>
    <col min="20" max="20" width="10.00390625" style="0" bestFit="1" customWidth="1"/>
    <col min="22" max="22" width="10.00390625" style="0" bestFit="1" customWidth="1"/>
  </cols>
  <sheetData>
    <row r="1" spans="1:9" ht="15">
      <c r="A1" s="82" t="str">
        <f>'2.Sammandrag'!A1</f>
        <v>17.1.2018, Kommunförbundet / SL</v>
      </c>
      <c r="F1" s="50"/>
      <c r="G1" s="50"/>
      <c r="H1" s="72"/>
      <c r="I1" s="66"/>
    </row>
    <row r="2" spans="6:9" ht="12">
      <c r="F2" s="63"/>
      <c r="G2" s="63"/>
      <c r="H2" s="72"/>
      <c r="I2" s="66"/>
    </row>
    <row r="3" spans="1:9" ht="18">
      <c r="A3" s="294" t="s">
        <v>538</v>
      </c>
      <c r="B3" s="295"/>
      <c r="C3" s="295"/>
      <c r="D3" s="295"/>
      <c r="E3" s="295"/>
      <c r="F3" s="295"/>
      <c r="G3" s="295"/>
      <c r="H3" s="295"/>
      <c r="I3" s="296"/>
    </row>
    <row r="4" spans="8:9" ht="12">
      <c r="H4" s="72"/>
      <c r="I4" s="66"/>
    </row>
    <row r="5" spans="2:9" ht="12">
      <c r="B5" s="57" t="s">
        <v>517</v>
      </c>
      <c r="C5" s="28"/>
      <c r="D5" s="28"/>
      <c r="E5" s="42"/>
      <c r="F5" s="58" t="s">
        <v>518</v>
      </c>
      <c r="G5" s="58"/>
      <c r="I5" s="66"/>
    </row>
    <row r="6" spans="2:9" ht="12">
      <c r="B6" s="28"/>
      <c r="C6" s="28"/>
      <c r="D6" s="28"/>
      <c r="E6" s="105"/>
      <c r="F6" s="58" t="s">
        <v>519</v>
      </c>
      <c r="G6" s="58"/>
      <c r="I6" s="66"/>
    </row>
    <row r="7" spans="8:9" ht="12">
      <c r="H7" s="72"/>
      <c r="I7" s="66"/>
    </row>
    <row r="8" spans="2:9" ht="12.75">
      <c r="B8" s="87" t="s">
        <v>415</v>
      </c>
      <c r="F8" s="188" t="str">
        <f>'2.Sammandrag'!G12</f>
        <v>Akaa</v>
      </c>
      <c r="I8" s="66"/>
    </row>
    <row r="9" spans="2:9" ht="12.75">
      <c r="B9" s="87" t="str">
        <f>'2.Sammandrag'!B13</f>
        <v>Invånarantal 31.12.2016:</v>
      </c>
      <c r="F9" s="189">
        <f>'2.Sammandrag'!H13</f>
        <v>16923</v>
      </c>
      <c r="I9" s="66"/>
    </row>
    <row r="10" spans="8:9" ht="12">
      <c r="H10" s="72"/>
      <c r="I10" s="66"/>
    </row>
    <row r="11" spans="2:9" ht="12.75">
      <c r="B11" s="1" t="s">
        <v>540</v>
      </c>
      <c r="H11" s="125" t="s">
        <v>539</v>
      </c>
      <c r="I11" s="126" t="s">
        <v>438</v>
      </c>
    </row>
    <row r="12" spans="8:9" ht="12">
      <c r="H12" s="72"/>
      <c r="I12" s="66"/>
    </row>
    <row r="13" spans="3:9" ht="12">
      <c r="C13" s="5" t="s">
        <v>541</v>
      </c>
      <c r="H13" s="122">
        <v>-0.03</v>
      </c>
      <c r="I13" s="66">
        <f>$F$9*H13</f>
        <v>-507.69</v>
      </c>
    </row>
    <row r="14" spans="8:9" ht="12">
      <c r="H14" s="73"/>
      <c r="I14" s="66"/>
    </row>
    <row r="15" spans="3:9" ht="12">
      <c r="C15" s="5" t="s">
        <v>542</v>
      </c>
      <c r="H15" s="122">
        <v>-0.24</v>
      </c>
      <c r="I15" s="66">
        <f>$F$9*H15</f>
        <v>-4061.52</v>
      </c>
    </row>
    <row r="16" spans="8:9" ht="12">
      <c r="H16" s="73"/>
      <c r="I16" s="66"/>
    </row>
    <row r="17" spans="3:9" ht="12">
      <c r="C17" s="5" t="s">
        <v>543</v>
      </c>
      <c r="H17" s="122">
        <v>-4.1</v>
      </c>
      <c r="I17" s="66">
        <f>$F$9*H17</f>
        <v>-69384.29999999999</v>
      </c>
    </row>
    <row r="18" spans="8:9" ht="12">
      <c r="H18" s="72"/>
      <c r="I18" s="66"/>
    </row>
    <row r="19" spans="3:9" ht="12">
      <c r="C19" s="5" t="s">
        <v>544</v>
      </c>
      <c r="H19" s="122">
        <v>-0.28</v>
      </c>
      <c r="I19" s="66">
        <f>$F$9*H19</f>
        <v>-4738.4400000000005</v>
      </c>
    </row>
    <row r="20" spans="8:9" ht="12">
      <c r="H20" s="72"/>
      <c r="I20" s="66"/>
    </row>
    <row r="21" spans="3:9" ht="12">
      <c r="C21" s="5" t="s">
        <v>545</v>
      </c>
      <c r="H21" s="122">
        <v>-0.03</v>
      </c>
      <c r="I21" s="66">
        <f>$F$9*H21</f>
        <v>-507.69</v>
      </c>
    </row>
    <row r="22" spans="8:9" ht="12">
      <c r="H22" s="72"/>
      <c r="I22" s="66"/>
    </row>
    <row r="23" spans="3:9" ht="12">
      <c r="C23" s="5" t="s">
        <v>546</v>
      </c>
      <c r="H23" s="122">
        <v>-1.43</v>
      </c>
      <c r="I23" s="66">
        <f>$F$9*H23</f>
        <v>-24199.89</v>
      </c>
    </row>
    <row r="24" spans="8:9" ht="12">
      <c r="H24" s="73"/>
      <c r="I24" s="66"/>
    </row>
    <row r="25" spans="3:9" ht="12">
      <c r="C25" s="5" t="s">
        <v>547</v>
      </c>
      <c r="H25" s="73"/>
      <c r="I25" s="66"/>
    </row>
    <row r="26" spans="4:9" ht="12">
      <c r="D26" s="5" t="s">
        <v>548</v>
      </c>
      <c r="H26" s="122">
        <v>-0.04</v>
      </c>
      <c r="I26" s="66">
        <f>$F$9*H26</f>
        <v>-676.92</v>
      </c>
    </row>
    <row r="27" spans="8:9" ht="12">
      <c r="H27" s="72"/>
      <c r="I27" s="66"/>
    </row>
    <row r="28" spans="3:9" ht="12">
      <c r="C28" s="5" t="s">
        <v>549</v>
      </c>
      <c r="H28" s="122">
        <v>-6.32</v>
      </c>
      <c r="I28" s="66">
        <f>$F$9*H28</f>
        <v>-106953.36</v>
      </c>
    </row>
    <row r="29" spans="8:9" ht="12">
      <c r="H29" s="73"/>
      <c r="I29" s="66"/>
    </row>
    <row r="30" spans="3:9" ht="12">
      <c r="C30" s="5" t="s">
        <v>550</v>
      </c>
      <c r="H30" s="122">
        <v>-7.73</v>
      </c>
      <c r="I30" s="66">
        <f>$F$9*H30</f>
        <v>-130814.79000000001</v>
      </c>
    </row>
    <row r="31" spans="8:9" ht="12">
      <c r="H31" s="73"/>
      <c r="I31" s="66"/>
    </row>
    <row r="32" spans="3:9" ht="12">
      <c r="C32" s="5" t="s">
        <v>551</v>
      </c>
      <c r="H32" s="122">
        <v>-9.84</v>
      </c>
      <c r="I32" s="66">
        <f>$F$9*H32</f>
        <v>-166522.32</v>
      </c>
    </row>
    <row r="33" spans="8:9" ht="12">
      <c r="H33" s="72"/>
      <c r="I33" s="66"/>
    </row>
    <row r="34" spans="3:9" ht="12">
      <c r="C34" s="5" t="s">
        <v>552</v>
      </c>
      <c r="H34" s="122">
        <v>-85.47</v>
      </c>
      <c r="I34" s="66">
        <f>$F$9*H34</f>
        <v>-1446408.81</v>
      </c>
    </row>
    <row r="35" spans="8:9" ht="12">
      <c r="H35" s="72"/>
      <c r="I35" s="66"/>
    </row>
    <row r="36" spans="3:9" ht="12">
      <c r="C36" s="5" t="s">
        <v>553</v>
      </c>
      <c r="H36" s="122">
        <v>-4.41</v>
      </c>
      <c r="I36" s="66">
        <f>$F$9*H36</f>
        <v>-74630.43000000001</v>
      </c>
    </row>
    <row r="37" spans="8:9" ht="12">
      <c r="H37" s="72"/>
      <c r="I37" s="66"/>
    </row>
    <row r="38" spans="3:9" ht="12">
      <c r="C38" s="5" t="s">
        <v>554</v>
      </c>
      <c r="H38" s="72"/>
      <c r="I38" s="30">
        <f>INDEX(vl_20,MATCH($F$8,kunta,0),1,1)</f>
        <v>-1229392.2074581762</v>
      </c>
    </row>
    <row r="39" spans="8:9" ht="12">
      <c r="H39" s="72"/>
      <c r="I39" s="66"/>
    </row>
    <row r="40" spans="2:9" ht="12.75">
      <c r="B40" s="92" t="s">
        <v>555</v>
      </c>
      <c r="C40" s="93"/>
      <c r="D40" s="93"/>
      <c r="E40" s="93"/>
      <c r="F40" s="93"/>
      <c r="G40" s="93"/>
      <c r="H40" s="123"/>
      <c r="I40" s="94">
        <f>SUM(I13:I39)</f>
        <v>-3258798.367458176</v>
      </c>
    </row>
    <row r="41" spans="8:9" ht="12">
      <c r="H41" s="72"/>
      <c r="I41" s="66"/>
    </row>
    <row r="42" spans="8:9" ht="12">
      <c r="H42" s="72"/>
      <c r="I42" s="66"/>
    </row>
    <row r="43" spans="2:9" ht="12.75">
      <c r="B43" s="1" t="s">
        <v>556</v>
      </c>
      <c r="H43" s="125" t="s">
        <v>539</v>
      </c>
      <c r="I43" s="126" t="s">
        <v>438</v>
      </c>
    </row>
    <row r="44" spans="2:9" ht="12.75">
      <c r="B44" s="1"/>
      <c r="H44" s="72"/>
      <c r="I44" s="66"/>
    </row>
    <row r="45" spans="3:9" ht="12">
      <c r="C45" s="5" t="s">
        <v>557</v>
      </c>
      <c r="H45" s="72"/>
      <c r="I45" s="30">
        <f>INDEX(vl_7,MATCH($F$8,kunta,0),1,1)</f>
        <v>140004</v>
      </c>
    </row>
    <row r="46" spans="8:9" ht="12">
      <c r="H46" s="72"/>
      <c r="I46" s="66"/>
    </row>
    <row r="47" spans="3:9" ht="12">
      <c r="C47" s="5" t="s">
        <v>558</v>
      </c>
      <c r="H47" s="72"/>
      <c r="I47" s="30">
        <f>INDEX(vl_8,MATCH($F$8,kunta,0),1,1)</f>
        <v>-115745.45612722076</v>
      </c>
    </row>
    <row r="48" spans="8:9" ht="12">
      <c r="H48" s="72"/>
      <c r="I48" s="66"/>
    </row>
    <row r="49" spans="3:9" ht="12">
      <c r="C49" s="5" t="s">
        <v>559</v>
      </c>
      <c r="H49" s="72"/>
      <c r="I49" s="30">
        <f>INDEX(vl_9,MATCH($F$8,kunta,0),1,1)</f>
        <v>1334279</v>
      </c>
    </row>
    <row r="50" spans="8:9" ht="12">
      <c r="H50" s="72"/>
      <c r="I50" s="66"/>
    </row>
    <row r="51" spans="3:9" ht="12">
      <c r="C51" s="5" t="s">
        <v>560</v>
      </c>
      <c r="H51" s="72"/>
      <c r="I51" s="30">
        <f>INDEX(vl_10,MATCH($F$8,kunta,0),1,1)</f>
        <v>410543</v>
      </c>
    </row>
    <row r="52" spans="8:9" ht="12">
      <c r="H52" s="72"/>
      <c r="I52" s="66"/>
    </row>
    <row r="53" spans="3:9" ht="12">
      <c r="C53" s="5" t="s">
        <v>561</v>
      </c>
      <c r="H53" s="72"/>
      <c r="I53" s="30">
        <f>INDEX(vl_11,MATCH($F$8,kunta,0),1,1)</f>
        <v>897394.9424826249</v>
      </c>
    </row>
    <row r="54" spans="8:9" ht="12">
      <c r="H54" s="72"/>
      <c r="I54" s="66"/>
    </row>
    <row r="55" spans="3:9" ht="12">
      <c r="C55" s="5" t="s">
        <v>562</v>
      </c>
      <c r="H55" s="72"/>
      <c r="I55" s="30">
        <f>INDEX(vl_12,MATCH($F$8,kunta,0),1,1)</f>
        <v>27428.68789498369</v>
      </c>
    </row>
    <row r="56" spans="8:9" ht="12">
      <c r="H56" s="72"/>
      <c r="I56" s="66"/>
    </row>
    <row r="57" spans="3:9" ht="12">
      <c r="C57" s="5" t="s">
        <v>563</v>
      </c>
      <c r="H57" s="72"/>
      <c r="I57" s="30">
        <f>INDEX(vl_13,MATCH($F$8,kunta,0),1,1)</f>
        <v>125948.33979683967</v>
      </c>
    </row>
    <row r="58" spans="8:9" ht="12">
      <c r="H58" s="72"/>
      <c r="I58" s="66"/>
    </row>
    <row r="59" spans="3:9" ht="12">
      <c r="C59" s="5" t="s">
        <v>564</v>
      </c>
      <c r="H59" s="72"/>
      <c r="I59" s="30">
        <f>INDEX(vl_14,MATCH($F$8,kunta,0),1,1)</f>
        <v>413526.2233831386</v>
      </c>
    </row>
    <row r="60" spans="3:8" ht="12">
      <c r="C60" s="5"/>
      <c r="H60" s="72"/>
    </row>
    <row r="61" spans="3:9" ht="12">
      <c r="C61" s="5" t="s">
        <v>565</v>
      </c>
      <c r="H61" s="72"/>
      <c r="I61" s="30">
        <f>INDEX(vl_19,MATCH($F$8,kunta,0),1,1)</f>
        <v>833777.015607583</v>
      </c>
    </row>
    <row r="62" spans="3:8" ht="12">
      <c r="C62" s="5"/>
      <c r="H62" s="72"/>
    </row>
    <row r="63" spans="3:9" ht="12">
      <c r="C63" s="5" t="s">
        <v>566</v>
      </c>
      <c r="H63" s="72"/>
      <c r="I63" s="30">
        <f>INDEX(vl_22,MATCH($F$8,kunta,0),1,1)</f>
        <v>1346679.5531167898</v>
      </c>
    </row>
    <row r="64" spans="3:8" ht="12">
      <c r="C64" s="5"/>
      <c r="H64" s="72"/>
    </row>
    <row r="65" spans="3:9" ht="12">
      <c r="C65" s="5" t="s">
        <v>567</v>
      </c>
      <c r="H65" s="72"/>
      <c r="I65" s="30">
        <f>INDEX(vl_23,MATCH($F$8,kunta,0),1,1)</f>
        <v>355892.2472376277</v>
      </c>
    </row>
    <row r="66" spans="3:8" ht="12">
      <c r="C66" s="5"/>
      <c r="H66" s="72"/>
    </row>
    <row r="67" spans="3:9" ht="12">
      <c r="C67" s="5" t="s">
        <v>568</v>
      </c>
      <c r="H67" s="122">
        <v>0.09</v>
      </c>
      <c r="I67" s="66">
        <f>$F$9*H67</f>
        <v>1523.07</v>
      </c>
    </row>
    <row r="68" spans="3:9" ht="12">
      <c r="C68" s="5"/>
      <c r="I68" s="66"/>
    </row>
    <row r="69" spans="3:9" ht="12">
      <c r="C69" s="5" t="s">
        <v>569</v>
      </c>
      <c r="H69" s="72"/>
      <c r="I69" s="30">
        <f>INDEX(vl_16,MATCH($F$8,kunta,0),1,1)</f>
        <v>149281.52027416526</v>
      </c>
    </row>
    <row r="70" spans="3:8" ht="12">
      <c r="C70" s="5"/>
      <c r="H70" s="72"/>
    </row>
    <row r="71" spans="8:9" ht="12">
      <c r="H71" s="72"/>
      <c r="I71" s="66"/>
    </row>
    <row r="72" spans="2:9" ht="12.75">
      <c r="B72" s="92" t="s">
        <v>570</v>
      </c>
      <c r="C72" s="93"/>
      <c r="D72" s="93"/>
      <c r="E72" s="93"/>
      <c r="F72" s="93"/>
      <c r="G72" s="93"/>
      <c r="H72" s="123"/>
      <c r="I72" s="228">
        <f>SUM(I44:I71)</f>
        <v>5920532.143666532</v>
      </c>
    </row>
    <row r="73" spans="8:9" ht="12">
      <c r="H73" s="72"/>
      <c r="I73" s="66"/>
    </row>
    <row r="74" spans="1:9" ht="12.75">
      <c r="A74" s="84" t="s">
        <v>571</v>
      </c>
      <c r="B74" s="85"/>
      <c r="C74" s="85"/>
      <c r="D74" s="85"/>
      <c r="E74" s="85"/>
      <c r="F74" s="85"/>
      <c r="G74" s="85"/>
      <c r="H74" s="124"/>
      <c r="I74" s="86">
        <f>I40+I72</f>
        <v>2661733.776208356</v>
      </c>
    </row>
    <row r="75" ht="12.75">
      <c r="I75" s="140" t="s">
        <v>466</v>
      </c>
    </row>
    <row r="88" spans="5:22" ht="12">
      <c r="E88" s="191"/>
      <c r="F88" s="191"/>
      <c r="G88" s="191"/>
      <c r="H88" s="191"/>
      <c r="I88" s="191"/>
      <c r="J88" s="191"/>
      <c r="K88" s="191"/>
      <c r="L88" s="191"/>
      <c r="M88" s="191"/>
      <c r="N88" s="191"/>
      <c r="O88" s="191"/>
      <c r="P88" s="191"/>
      <c r="Q88" s="191"/>
      <c r="R88" s="191"/>
      <c r="S88" s="191"/>
      <c r="T88" s="191"/>
      <c r="U88" s="191"/>
      <c r="V88" s="191"/>
    </row>
  </sheetData>
  <sheetProtection/>
  <protectedRanges>
    <protectedRange sqref="H23:H26 H13:H16 H36 H38 H34 H28:H32" name="Alue1"/>
    <protectedRange sqref="I69:I70 I72 I45:I66" name="Alue2"/>
    <protectedRange sqref="H67:H68" name="Alue3"/>
    <protectedRange sqref="H19 H21" name="Alue1_2"/>
  </protectedRanges>
  <mergeCells count="1">
    <mergeCell ref="A3:I3"/>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J26"/>
  <sheetViews>
    <sheetView zoomScalePageLayoutView="0" workbookViewId="0" topLeftCell="A1">
      <selection activeCell="A1" sqref="A1"/>
    </sheetView>
  </sheetViews>
  <sheetFormatPr defaultColWidth="9.140625" defaultRowHeight="12.75"/>
  <cols>
    <col min="1" max="2" width="2.00390625" style="0" customWidth="1"/>
    <col min="3" max="3" width="3.140625" style="0" customWidth="1"/>
    <col min="4" max="4" width="3.8515625" style="0" customWidth="1"/>
    <col min="5" max="5" width="13.57421875" style="0" customWidth="1"/>
    <col min="6" max="6" width="21.421875" style="0" customWidth="1"/>
    <col min="7" max="7" width="16.7109375" style="0" customWidth="1"/>
    <col min="8" max="8" width="8.421875" style="0" customWidth="1"/>
    <col min="9" max="9" width="6.140625" style="0" customWidth="1"/>
    <col min="10" max="10" width="13.7109375" style="0" bestFit="1" customWidth="1"/>
  </cols>
  <sheetData>
    <row r="1" spans="1:10" ht="12.75">
      <c r="A1" s="82" t="str">
        <f>'2.Sammandrag'!A1</f>
        <v>17.1.2018, Kommunförbundet / SL</v>
      </c>
      <c r="F1" s="97"/>
      <c r="G1" s="6"/>
      <c r="H1" s="6"/>
      <c r="I1" s="6"/>
      <c r="J1" s="6"/>
    </row>
    <row r="2" spans="6:10" ht="12.75">
      <c r="F2" s="97"/>
      <c r="G2" s="6"/>
      <c r="H2" s="6"/>
      <c r="I2" s="6"/>
      <c r="J2" s="6"/>
    </row>
    <row r="3" spans="1:10" ht="15">
      <c r="A3" s="305" t="s">
        <v>574</v>
      </c>
      <c r="B3" s="306"/>
      <c r="C3" s="306"/>
      <c r="D3" s="306"/>
      <c r="E3" s="306"/>
      <c r="F3" s="306"/>
      <c r="G3" s="306"/>
      <c r="H3" s="306"/>
      <c r="I3" s="306"/>
      <c r="J3" s="307"/>
    </row>
    <row r="4" spans="6:10" ht="12">
      <c r="F4" s="8"/>
      <c r="G4" s="8"/>
      <c r="H4" s="6"/>
      <c r="I4" s="6"/>
      <c r="J4" s="6"/>
    </row>
    <row r="5" spans="3:10" ht="12">
      <c r="C5" s="57" t="s">
        <v>446</v>
      </c>
      <c r="D5" s="28"/>
      <c r="E5" s="42"/>
      <c r="F5" s="58" t="s">
        <v>575</v>
      </c>
      <c r="I5" s="6"/>
      <c r="J5" s="6"/>
    </row>
    <row r="6" spans="6:10" ht="12">
      <c r="F6" s="8"/>
      <c r="G6" s="8"/>
      <c r="H6" s="6"/>
      <c r="I6" s="6"/>
      <c r="J6" s="6"/>
    </row>
    <row r="7" spans="2:10" ht="12.75">
      <c r="B7" s="87" t="s">
        <v>415</v>
      </c>
      <c r="E7" s="9"/>
      <c r="F7" s="156" t="str">
        <f>'2.Sammandrag'!G12</f>
        <v>Akaa</v>
      </c>
      <c r="H7" s="6"/>
      <c r="I7" s="6"/>
      <c r="J7" s="6"/>
    </row>
    <row r="8" spans="2:10" ht="12.75">
      <c r="B8" s="87" t="str">
        <f>'2.Sammandrag'!B13</f>
        <v>Invånarantal 31.12.2016:</v>
      </c>
      <c r="E8" s="8"/>
      <c r="F8" s="156">
        <f>'2.Sammandrag'!$H$13</f>
        <v>16923</v>
      </c>
      <c r="H8" s="6"/>
      <c r="I8" s="6"/>
      <c r="J8" s="6"/>
    </row>
    <row r="9" spans="2:10" ht="12.75">
      <c r="B9" s="87"/>
      <c r="E9" s="8"/>
      <c r="G9" s="8"/>
      <c r="H9" s="6"/>
      <c r="I9" s="6"/>
      <c r="J9" s="6"/>
    </row>
    <row r="10" spans="2:10" ht="12.75">
      <c r="B10" s="87"/>
      <c r="E10" s="8"/>
      <c r="G10" s="8"/>
      <c r="H10" s="6"/>
      <c r="I10" s="6"/>
      <c r="J10" s="6"/>
    </row>
    <row r="11" spans="2:10" ht="12.75">
      <c r="B11" s="87"/>
      <c r="E11" s="8"/>
      <c r="G11" s="8"/>
      <c r="H11" s="6"/>
      <c r="I11" s="6"/>
      <c r="J11" s="6"/>
    </row>
    <row r="12" spans="2:10" ht="12.75">
      <c r="B12" s="87"/>
      <c r="E12" s="8"/>
      <c r="G12" s="8"/>
      <c r="H12" s="6"/>
      <c r="I12" s="6"/>
      <c r="J12" s="6"/>
    </row>
    <row r="13" spans="2:10" ht="12.75">
      <c r="B13" s="87"/>
      <c r="E13" s="8"/>
      <c r="G13" s="8"/>
      <c r="H13" s="6"/>
      <c r="I13" s="6"/>
      <c r="J13" s="6"/>
    </row>
    <row r="14" spans="2:10" ht="12.75">
      <c r="B14" s="87"/>
      <c r="E14" s="8"/>
      <c r="G14" s="8"/>
      <c r="H14" s="6"/>
      <c r="I14" s="6"/>
      <c r="J14" s="6"/>
    </row>
    <row r="15" spans="2:10" ht="12.75">
      <c r="B15" s="87"/>
      <c r="E15" s="8"/>
      <c r="G15" s="8"/>
      <c r="H15" s="6"/>
      <c r="I15" s="6"/>
      <c r="J15" s="6"/>
    </row>
    <row r="16" spans="2:10" ht="12.75">
      <c r="B16" s="87"/>
      <c r="E16" s="8"/>
      <c r="G16" s="8"/>
      <c r="H16" s="6"/>
      <c r="I16" s="6"/>
      <c r="J16" s="6"/>
    </row>
    <row r="17" spans="2:10" ht="12.75">
      <c r="B17" s="87"/>
      <c r="E17" s="8"/>
      <c r="G17" s="8"/>
      <c r="H17" s="6"/>
      <c r="I17" s="6"/>
      <c r="J17" s="6"/>
    </row>
    <row r="18" spans="2:10" ht="12.75">
      <c r="B18" s="87"/>
      <c r="E18" s="8"/>
      <c r="G18" s="8"/>
      <c r="H18" s="6"/>
      <c r="I18" s="6"/>
      <c r="J18" s="6"/>
    </row>
    <row r="19" spans="2:10" ht="12.75">
      <c r="B19" s="87"/>
      <c r="E19" s="8"/>
      <c r="G19" s="8"/>
      <c r="H19" s="6"/>
      <c r="I19" s="6"/>
      <c r="J19" s="6"/>
    </row>
    <row r="20" spans="2:10" ht="12.75">
      <c r="B20" s="87"/>
      <c r="E20" s="8"/>
      <c r="G20" s="8"/>
      <c r="H20" s="6"/>
      <c r="I20" s="6"/>
      <c r="J20" s="6"/>
    </row>
    <row r="21" spans="5:9" ht="12">
      <c r="E21" s="8"/>
      <c r="G21" s="8"/>
      <c r="H21" s="6"/>
      <c r="I21" s="6"/>
    </row>
    <row r="22" spans="2:10" ht="12">
      <c r="B22" s="28" t="s">
        <v>572</v>
      </c>
      <c r="H22" s="6"/>
      <c r="I22" s="6"/>
      <c r="J22" s="54">
        <f>INDEX(jm_1,MATCH($F$7,kunta,0),1,1)</f>
        <v>0</v>
      </c>
    </row>
    <row r="23" spans="3:10" ht="12">
      <c r="C23" s="5"/>
      <c r="E23" s="8"/>
      <c r="I23" s="15"/>
      <c r="J23" s="21"/>
    </row>
    <row r="24" spans="7:10" ht="12.75">
      <c r="G24" s="27"/>
      <c r="H24" s="27"/>
      <c r="I24" s="27"/>
      <c r="J24" s="27"/>
    </row>
    <row r="25" spans="1:10" ht="12.75">
      <c r="A25" s="95" t="s">
        <v>573</v>
      </c>
      <c r="B25" s="85"/>
      <c r="C25" s="85"/>
      <c r="D25" s="85"/>
      <c r="E25" s="85"/>
      <c r="F25" s="85"/>
      <c r="G25" s="96"/>
      <c r="H25" s="96"/>
      <c r="I25" s="96"/>
      <c r="J25" s="102">
        <f>J22</f>
        <v>0</v>
      </c>
    </row>
    <row r="26" spans="6:10" ht="12.75">
      <c r="F26" s="12"/>
      <c r="G26" s="27"/>
      <c r="H26" s="27"/>
      <c r="I26" s="27"/>
      <c r="J26" s="140" t="s">
        <v>466</v>
      </c>
    </row>
  </sheetData>
  <sheetProtection/>
  <protectedRanges>
    <protectedRange sqref="J21:J22" name="Alue1"/>
  </protectedRanges>
  <mergeCells count="1">
    <mergeCell ref="A3:J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1:R421"/>
  <sheetViews>
    <sheetView zoomScalePageLayoutView="0" workbookViewId="0" topLeftCell="A1">
      <selection activeCell="A1" sqref="A1"/>
    </sheetView>
  </sheetViews>
  <sheetFormatPr defaultColWidth="9.140625" defaultRowHeight="12.75"/>
  <cols>
    <col min="1" max="4" width="2.57421875" style="0" customWidth="1"/>
    <col min="5" max="5" width="18.8515625" style="0" customWidth="1"/>
    <col min="6" max="6" width="13.00390625" style="0" customWidth="1"/>
    <col min="7" max="7" width="10.57421875" style="0" customWidth="1"/>
    <col min="8" max="8" width="13.421875" style="0" customWidth="1"/>
    <col min="9" max="9" width="12.28125" style="0" customWidth="1"/>
    <col min="10" max="10" width="7.140625" style="0" customWidth="1"/>
    <col min="11" max="11" width="3.8515625" style="0" customWidth="1"/>
    <col min="15" max="15" width="15.421875" style="0" customWidth="1"/>
    <col min="16" max="16" width="13.00390625" style="0" customWidth="1"/>
  </cols>
  <sheetData>
    <row r="1" ht="12">
      <c r="A1" s="82" t="str">
        <f>'2.Sammandrag'!A1</f>
        <v>17.1.2018, Kommunförbundet / SL</v>
      </c>
    </row>
    <row r="3" spans="1:11" ht="25.5" customHeight="1">
      <c r="A3" s="294" t="s">
        <v>576</v>
      </c>
      <c r="B3" s="295"/>
      <c r="C3" s="295"/>
      <c r="D3" s="295"/>
      <c r="E3" s="295"/>
      <c r="F3" s="295"/>
      <c r="G3" s="295"/>
      <c r="H3" s="295"/>
      <c r="I3" s="295"/>
      <c r="J3" s="296"/>
      <c r="K3" s="195"/>
    </row>
    <row r="5" spans="2:16" ht="18" customHeight="1">
      <c r="B5" s="57" t="s">
        <v>446</v>
      </c>
      <c r="C5" s="28"/>
      <c r="D5" s="28"/>
      <c r="E5" s="42"/>
      <c r="F5" s="58" t="s">
        <v>518</v>
      </c>
      <c r="G5" s="58"/>
      <c r="P5" s="76"/>
    </row>
    <row r="6" spans="2:16" ht="17.25">
      <c r="B6" s="28"/>
      <c r="C6" s="28"/>
      <c r="D6" s="28"/>
      <c r="E6" s="105"/>
      <c r="F6" s="58" t="s">
        <v>519</v>
      </c>
      <c r="G6" s="58"/>
      <c r="P6" s="76"/>
    </row>
    <row r="7" spans="15:16" ht="13.5">
      <c r="O7" s="77"/>
      <c r="P7" s="77"/>
    </row>
    <row r="8" spans="1:16" ht="13.5">
      <c r="A8" s="87" t="s">
        <v>415</v>
      </c>
      <c r="G8" s="188" t="str">
        <f>'2.Sammandrag'!G12</f>
        <v>Akaa</v>
      </c>
      <c r="O8" s="78"/>
      <c r="P8" s="78"/>
    </row>
    <row r="9" spans="1:7" ht="12.75">
      <c r="A9" s="87" t="s">
        <v>416</v>
      </c>
      <c r="G9" s="189">
        <f>'2.Sammandrag'!H13</f>
        <v>16923</v>
      </c>
    </row>
    <row r="10" ht="12.75">
      <c r="E10" s="1"/>
    </row>
    <row r="11" spans="1:5" ht="12.75">
      <c r="A11" s="68"/>
      <c r="E11" s="1"/>
    </row>
    <row r="12" spans="2:7" ht="12.75">
      <c r="B12" s="1" t="s">
        <v>577</v>
      </c>
      <c r="E12" s="1"/>
      <c r="F12" s="30">
        <f>INDEX(kkk_1,MATCH($G$8,kunta,0),1,1)</f>
        <v>-583702.4611200001</v>
      </c>
      <c r="G12" s="5" t="s">
        <v>438</v>
      </c>
    </row>
    <row r="13" ht="12.75">
      <c r="E13" s="1"/>
    </row>
    <row r="14" ht="12.75">
      <c r="E14" s="1"/>
    </row>
    <row r="15" spans="2:5" ht="12.75">
      <c r="B15" s="1" t="s">
        <v>578</v>
      </c>
      <c r="E15" s="1"/>
    </row>
    <row r="16" spans="2:5" ht="12.75">
      <c r="B16" s="1" t="s">
        <v>579</v>
      </c>
      <c r="E16" s="1"/>
    </row>
    <row r="17" spans="5:6" ht="12">
      <c r="E17" s="130"/>
      <c r="F17" s="234" t="s">
        <v>581</v>
      </c>
    </row>
    <row r="18" spans="5:18" ht="12">
      <c r="E18" s="131"/>
      <c r="F18" s="235" t="s">
        <v>582</v>
      </c>
      <c r="R18" s="66"/>
    </row>
    <row r="19" spans="5:18" ht="12">
      <c r="E19" s="132"/>
      <c r="F19" s="236" t="s">
        <v>583</v>
      </c>
      <c r="O19" s="66"/>
      <c r="P19" s="66"/>
      <c r="R19" s="66"/>
    </row>
    <row r="20" spans="5:18" ht="12">
      <c r="E20" s="231" t="s">
        <v>580</v>
      </c>
      <c r="F20" s="232">
        <v>6511.92</v>
      </c>
      <c r="O20" s="66"/>
      <c r="P20" s="66"/>
      <c r="R20" s="66"/>
    </row>
    <row r="21" spans="15:18" ht="12">
      <c r="O21" s="66"/>
      <c r="P21" s="66"/>
      <c r="R21" s="66"/>
    </row>
    <row r="22" spans="15:18" ht="12">
      <c r="O22" s="66"/>
      <c r="P22" s="66"/>
      <c r="R22" s="66"/>
    </row>
    <row r="23" spans="2:18" ht="12.75">
      <c r="B23" s="1" t="s">
        <v>584</v>
      </c>
      <c r="O23" s="66"/>
      <c r="P23" s="66"/>
      <c r="R23" s="66"/>
    </row>
    <row r="24" spans="2:18" ht="12.75">
      <c r="B24" s="1"/>
      <c r="O24" s="66"/>
      <c r="P24" s="66"/>
      <c r="R24" s="66"/>
    </row>
    <row r="25" spans="4:15" ht="12">
      <c r="D25" s="237" t="s">
        <v>585</v>
      </c>
      <c r="O25" s="66"/>
    </row>
    <row r="26" spans="6:15" ht="12">
      <c r="F26" s="3" t="s">
        <v>592</v>
      </c>
      <c r="G26" s="3" t="s">
        <v>593</v>
      </c>
      <c r="H26" s="3" t="s">
        <v>2</v>
      </c>
      <c r="O26" s="66"/>
    </row>
    <row r="27" spans="5:15" ht="12">
      <c r="E27" s="51" t="s">
        <v>451</v>
      </c>
      <c r="F27" s="31"/>
      <c r="G27" s="53">
        <f>$F$20*0.61</f>
        <v>3972.2712</v>
      </c>
      <c r="H27" s="46">
        <f>F27*G27</f>
        <v>0</v>
      </c>
      <c r="O27" s="66"/>
    </row>
    <row r="28" spans="5:15" ht="12">
      <c r="E28" s="51" t="s">
        <v>452</v>
      </c>
      <c r="F28" s="31"/>
      <c r="G28" s="53">
        <f>$F$20*1</f>
        <v>6511.92</v>
      </c>
      <c r="H28" s="46">
        <f>F28*G28</f>
        <v>0</v>
      </c>
      <c r="O28" s="66"/>
    </row>
    <row r="29" spans="5:15" ht="12.75" thickBot="1">
      <c r="E29" t="s">
        <v>453</v>
      </c>
      <c r="F29" s="111"/>
      <c r="G29" s="233">
        <f>$F$20*1.6</f>
        <v>10419.072</v>
      </c>
      <c r="H29" s="133">
        <f>F29*G29</f>
        <v>0</v>
      </c>
      <c r="O29" s="66"/>
    </row>
    <row r="30" spans="1:15" s="5" customFormat="1" ht="12.75" thickTop="1">
      <c r="A30" s="214"/>
      <c r="D30" s="214" t="s">
        <v>586</v>
      </c>
      <c r="E30" s="214"/>
      <c r="F30" s="214"/>
      <c r="G30" s="238"/>
      <c r="H30" s="238">
        <f>SUM(H27:H29)</f>
        <v>0</v>
      </c>
      <c r="I30" s="129"/>
      <c r="O30" s="239"/>
    </row>
    <row r="31" spans="1:15" ht="12.75">
      <c r="A31" s="55"/>
      <c r="B31" s="127"/>
      <c r="D31" s="55"/>
      <c r="E31" s="127"/>
      <c r="F31" s="127"/>
      <c r="G31" s="128"/>
      <c r="H31" s="128"/>
      <c r="I31" s="129"/>
      <c r="O31" s="66"/>
    </row>
    <row r="32" spans="1:15" ht="12.75">
      <c r="A32" s="55"/>
      <c r="B32" s="127"/>
      <c r="D32" s="55"/>
      <c r="E32" s="127"/>
      <c r="F32" s="127"/>
      <c r="G32" s="128"/>
      <c r="H32" s="128"/>
      <c r="I32" s="129"/>
      <c r="O32" s="66"/>
    </row>
    <row r="33" spans="1:15" ht="12.75">
      <c r="A33" s="55"/>
      <c r="D33" s="237" t="s">
        <v>587</v>
      </c>
      <c r="E33" s="127"/>
      <c r="F33" s="127"/>
      <c r="G33" s="128"/>
      <c r="H33" s="128"/>
      <c r="I33" s="129"/>
      <c r="O33" s="66"/>
    </row>
    <row r="34" spans="6:15" ht="12">
      <c r="F34" s="3" t="s">
        <v>592</v>
      </c>
      <c r="G34" s="3" t="s">
        <v>593</v>
      </c>
      <c r="H34" s="3" t="s">
        <v>2</v>
      </c>
      <c r="O34" s="66"/>
    </row>
    <row r="35" spans="5:15" ht="12">
      <c r="E35" s="51" t="s">
        <v>451</v>
      </c>
      <c r="F35" s="31"/>
      <c r="G35" s="53">
        <f>$F$20*0.61*0.94</f>
        <v>3733.934928</v>
      </c>
      <c r="H35" s="46">
        <f>F35*G35</f>
        <v>0</v>
      </c>
      <c r="O35" s="66"/>
    </row>
    <row r="36" spans="5:15" ht="12">
      <c r="E36" s="51" t="s">
        <v>452</v>
      </c>
      <c r="F36" s="31"/>
      <c r="G36" s="53">
        <f>$F$20*1*0.94</f>
        <v>6121.2047999999995</v>
      </c>
      <c r="H36" s="46">
        <f>F36*G36</f>
        <v>0</v>
      </c>
      <c r="O36" s="66"/>
    </row>
    <row r="37" spans="5:15" ht="12.75" thickBot="1">
      <c r="E37" t="s">
        <v>453</v>
      </c>
      <c r="F37" s="111"/>
      <c r="G37" s="233">
        <f>$F$20*1.6*0.94</f>
        <v>9793.927679999999</v>
      </c>
      <c r="H37" s="133">
        <f>F37*G37</f>
        <v>0</v>
      </c>
      <c r="O37" s="66"/>
    </row>
    <row r="38" spans="1:15" s="5" customFormat="1" ht="12.75" thickTop="1">
      <c r="A38" s="214"/>
      <c r="D38" s="214" t="s">
        <v>586</v>
      </c>
      <c r="E38" s="214"/>
      <c r="F38" s="214"/>
      <c r="G38" s="238"/>
      <c r="H38" s="238">
        <f>SUM(H35:H37)</f>
        <v>0</v>
      </c>
      <c r="I38" s="129"/>
      <c r="O38" s="239"/>
    </row>
    <row r="39" spans="1:15" ht="13.5" thickBot="1">
      <c r="A39" s="55"/>
      <c r="C39" s="240"/>
      <c r="D39" s="113"/>
      <c r="E39" s="240"/>
      <c r="F39" s="240"/>
      <c r="G39" s="241"/>
      <c r="H39" s="241"/>
      <c r="I39" s="129"/>
      <c r="O39" s="66"/>
    </row>
    <row r="40" spans="1:15" ht="13.5" thickTop="1">
      <c r="A40" s="55"/>
      <c r="C40" s="127" t="s">
        <v>588</v>
      </c>
      <c r="D40" s="55"/>
      <c r="E40" s="127"/>
      <c r="F40" s="127"/>
      <c r="G40" s="128"/>
      <c r="H40" s="246">
        <f>H30+H38</f>
        <v>0</v>
      </c>
      <c r="I40" s="129"/>
      <c r="O40" s="66"/>
    </row>
    <row r="41" ht="12">
      <c r="O41" s="66"/>
    </row>
    <row r="42" spans="1:15" ht="12.75">
      <c r="A42" s="55"/>
      <c r="B42" s="127" t="s">
        <v>589</v>
      </c>
      <c r="C42" s="55"/>
      <c r="D42" s="55"/>
      <c r="E42" s="127"/>
      <c r="F42" s="55"/>
      <c r="G42" s="55"/>
      <c r="H42" s="128"/>
      <c r="I42" s="129"/>
      <c r="O42" s="66"/>
    </row>
    <row r="43" spans="6:15" ht="12">
      <c r="F43" s="3" t="s">
        <v>592</v>
      </c>
      <c r="G43" s="3" t="s">
        <v>593</v>
      </c>
      <c r="H43" s="3" t="s">
        <v>2</v>
      </c>
      <c r="O43" s="66"/>
    </row>
    <row r="44" spans="5:15" ht="12">
      <c r="E44" s="51" t="s">
        <v>451</v>
      </c>
      <c r="F44" s="31"/>
      <c r="G44" s="53">
        <f>$F$20*0.61</f>
        <v>3972.2712</v>
      </c>
      <c r="H44" s="46">
        <f>F44*G44</f>
        <v>0</v>
      </c>
      <c r="O44" s="66"/>
    </row>
    <row r="45" spans="5:15" ht="12">
      <c r="E45" s="51" t="s">
        <v>452</v>
      </c>
      <c r="F45" s="31"/>
      <c r="G45" s="53">
        <f>$F$20*1</f>
        <v>6511.92</v>
      </c>
      <c r="H45" s="46">
        <f>F45*G45</f>
        <v>0</v>
      </c>
      <c r="O45" s="66"/>
    </row>
    <row r="46" spans="5:15" ht="12.75" thickBot="1">
      <c r="E46" t="s">
        <v>453</v>
      </c>
      <c r="F46" s="111"/>
      <c r="G46" s="233">
        <f>$F$20*1.6</f>
        <v>10419.072</v>
      </c>
      <c r="H46" s="133">
        <f>F46*G46</f>
        <v>0</v>
      </c>
      <c r="O46" s="66"/>
    </row>
    <row r="47" spans="1:15" ht="13.5" thickTop="1">
      <c r="A47" s="55"/>
      <c r="B47" s="127" t="s">
        <v>590</v>
      </c>
      <c r="C47" s="55"/>
      <c r="D47" s="55"/>
      <c r="E47" s="127"/>
      <c r="F47" s="127"/>
      <c r="G47" s="128"/>
      <c r="H47" s="246">
        <f>SUM(H44:H46)</f>
        <v>0</v>
      </c>
      <c r="I47" s="129"/>
      <c r="O47" s="66"/>
    </row>
    <row r="48" spans="1:15" ht="12.75">
      <c r="A48" s="55"/>
      <c r="B48" s="127"/>
      <c r="C48" s="55"/>
      <c r="D48" s="55"/>
      <c r="E48" s="127"/>
      <c r="F48" s="127"/>
      <c r="G48" s="128"/>
      <c r="H48" s="246"/>
      <c r="I48" s="129"/>
      <c r="O48" s="66"/>
    </row>
    <row r="49" spans="1:15" ht="12.75">
      <c r="A49" s="55"/>
      <c r="B49" s="127"/>
      <c r="C49" s="55"/>
      <c r="D49" s="55"/>
      <c r="E49" s="127"/>
      <c r="F49" s="127"/>
      <c r="G49" s="128"/>
      <c r="H49" s="128"/>
      <c r="I49" s="129"/>
      <c r="O49" s="66"/>
    </row>
    <row r="50" spans="1:15" ht="12.75">
      <c r="A50" s="55"/>
      <c r="B50" s="127" t="s">
        <v>591</v>
      </c>
      <c r="C50" s="55"/>
      <c r="D50" s="55"/>
      <c r="E50" s="127"/>
      <c r="F50" s="127"/>
      <c r="G50" s="128"/>
      <c r="H50" s="246">
        <f>IF(H47-H40&lt;&gt;0,H47-H40,F12)</f>
        <v>-583702.4611200001</v>
      </c>
      <c r="I50" s="246"/>
      <c r="O50" s="66"/>
    </row>
    <row r="51" spans="1:15" ht="12.75">
      <c r="A51" s="55"/>
      <c r="B51" s="127"/>
      <c r="C51" s="55"/>
      <c r="D51" s="55"/>
      <c r="E51" s="127"/>
      <c r="F51" s="127"/>
      <c r="G51" s="128"/>
      <c r="H51" s="140" t="s">
        <v>307</v>
      </c>
      <c r="I51" s="129"/>
      <c r="O51" s="66"/>
    </row>
    <row r="52" ht="12">
      <c r="O52" s="66"/>
    </row>
    <row r="53" ht="12">
      <c r="O53" s="66"/>
    </row>
    <row r="54" ht="12">
      <c r="O54" s="66"/>
    </row>
    <row r="55" ht="12">
      <c r="O55" s="66"/>
    </row>
    <row r="56" ht="12">
      <c r="O56" s="66"/>
    </row>
    <row r="57" ht="12">
      <c r="O57" s="66"/>
    </row>
    <row r="58" ht="12">
      <c r="O58" s="66"/>
    </row>
    <row r="59" ht="12">
      <c r="O59" s="66"/>
    </row>
    <row r="60" ht="12">
      <c r="O60" s="66"/>
    </row>
    <row r="61" ht="12">
      <c r="O61" s="66"/>
    </row>
    <row r="62" ht="12">
      <c r="O62" s="66"/>
    </row>
    <row r="63" ht="12">
      <c r="O63" s="66"/>
    </row>
    <row r="64" ht="12">
      <c r="O64" s="66"/>
    </row>
    <row r="65" ht="12">
      <c r="O65" s="66"/>
    </row>
    <row r="66" ht="12">
      <c r="O66" s="66"/>
    </row>
    <row r="67" ht="12">
      <c r="O67" s="66"/>
    </row>
    <row r="68" ht="12">
      <c r="O68" s="66"/>
    </row>
    <row r="69" ht="12">
      <c r="O69" s="66"/>
    </row>
    <row r="70" ht="12">
      <c r="O70" s="66"/>
    </row>
    <row r="71" ht="12">
      <c r="O71" s="66"/>
    </row>
    <row r="72" ht="12">
      <c r="O72" s="66"/>
    </row>
    <row r="73" ht="12">
      <c r="O73" s="66"/>
    </row>
    <row r="74" ht="12">
      <c r="O74" s="66"/>
    </row>
    <row r="75" ht="12">
      <c r="O75" s="66"/>
    </row>
    <row r="76" ht="12">
      <c r="O76" s="66"/>
    </row>
    <row r="77" ht="12">
      <c r="O77" s="66"/>
    </row>
    <row r="78" ht="12">
      <c r="O78" s="66"/>
    </row>
    <row r="79" ht="12">
      <c r="O79" s="66"/>
    </row>
    <row r="80" ht="12">
      <c r="O80" s="66"/>
    </row>
    <row r="81" ht="12">
      <c r="O81" s="66"/>
    </row>
    <row r="82" ht="12">
      <c r="O82" s="66"/>
    </row>
    <row r="83" ht="12">
      <c r="O83" s="66"/>
    </row>
    <row r="84" ht="12">
      <c r="O84" s="66"/>
    </row>
    <row r="85" ht="12">
      <c r="O85" s="66"/>
    </row>
    <row r="86" ht="12">
      <c r="O86" s="66"/>
    </row>
    <row r="87" ht="12">
      <c r="O87" s="66"/>
    </row>
    <row r="88" ht="12">
      <c r="O88" s="66"/>
    </row>
    <row r="89" ht="12">
      <c r="O89" s="66"/>
    </row>
    <row r="90" ht="12">
      <c r="O90" s="66"/>
    </row>
    <row r="91" ht="12">
      <c r="O91" s="66"/>
    </row>
    <row r="92" ht="12">
      <c r="O92" s="66"/>
    </row>
    <row r="93" ht="12">
      <c r="O93" s="66"/>
    </row>
    <row r="94" ht="12">
      <c r="O94" s="66"/>
    </row>
    <row r="95" ht="12">
      <c r="O95" s="66"/>
    </row>
    <row r="96" ht="12">
      <c r="O96" s="66"/>
    </row>
    <row r="97" ht="12">
      <c r="O97" s="66"/>
    </row>
    <row r="98" ht="12">
      <c r="O98" s="66"/>
    </row>
    <row r="99" ht="12">
      <c r="O99" s="66"/>
    </row>
    <row r="100" ht="12">
      <c r="O100" s="66"/>
    </row>
    <row r="101" ht="12">
      <c r="O101" s="66"/>
    </row>
    <row r="102" ht="12">
      <c r="O102" s="66"/>
    </row>
    <row r="103" ht="12">
      <c r="O103" s="66"/>
    </row>
    <row r="104" ht="12">
      <c r="O104" s="66"/>
    </row>
    <row r="105" ht="12">
      <c r="O105" s="66"/>
    </row>
    <row r="106" ht="12">
      <c r="O106" s="66"/>
    </row>
    <row r="107" ht="12">
      <c r="O107" s="66"/>
    </row>
    <row r="108" ht="12">
      <c r="O108" s="66"/>
    </row>
    <row r="109" ht="12">
      <c r="O109" s="66"/>
    </row>
    <row r="110" ht="12">
      <c r="O110" s="66"/>
    </row>
    <row r="111" ht="12">
      <c r="O111" s="66"/>
    </row>
    <row r="112" ht="12">
      <c r="O112" s="66"/>
    </row>
    <row r="113" ht="12">
      <c r="O113" s="66"/>
    </row>
    <row r="114" ht="12">
      <c r="O114" s="66"/>
    </row>
    <row r="115" ht="12">
      <c r="O115" s="66"/>
    </row>
    <row r="116" ht="12">
      <c r="O116" s="66"/>
    </row>
    <row r="117" ht="12">
      <c r="O117" s="66"/>
    </row>
    <row r="118" ht="12">
      <c r="O118" s="66"/>
    </row>
    <row r="119" ht="12">
      <c r="O119" s="66"/>
    </row>
    <row r="120" ht="12">
      <c r="O120" s="66"/>
    </row>
    <row r="121" ht="12">
      <c r="O121" s="66"/>
    </row>
    <row r="122" ht="12">
      <c r="O122" s="66"/>
    </row>
    <row r="123" ht="12">
      <c r="O123" s="66"/>
    </row>
    <row r="124" ht="12">
      <c r="O124" s="66"/>
    </row>
    <row r="125" ht="12">
      <c r="O125" s="66"/>
    </row>
    <row r="126" ht="12">
      <c r="O126" s="66"/>
    </row>
    <row r="127" ht="12">
      <c r="O127" s="66"/>
    </row>
    <row r="128" ht="12">
      <c r="O128" s="66"/>
    </row>
    <row r="129" ht="12">
      <c r="O129" s="66"/>
    </row>
    <row r="130" ht="12">
      <c r="O130" s="66"/>
    </row>
    <row r="131" ht="12">
      <c r="O131" s="66"/>
    </row>
    <row r="132" ht="12">
      <c r="O132" s="66"/>
    </row>
    <row r="133" ht="12">
      <c r="O133" s="66"/>
    </row>
    <row r="134" ht="12">
      <c r="O134" s="66"/>
    </row>
    <row r="135" ht="12">
      <c r="O135" s="66"/>
    </row>
    <row r="136" ht="12">
      <c r="O136" s="66"/>
    </row>
    <row r="137" ht="12">
      <c r="O137" s="66"/>
    </row>
    <row r="138" ht="12">
      <c r="O138" s="66"/>
    </row>
    <row r="139" ht="12">
      <c r="O139" s="66"/>
    </row>
    <row r="140" ht="12">
      <c r="O140" s="66"/>
    </row>
    <row r="141" ht="12">
      <c r="O141" s="66"/>
    </row>
    <row r="142" ht="12">
      <c r="O142" s="66"/>
    </row>
    <row r="143" ht="12">
      <c r="O143" s="66"/>
    </row>
    <row r="144" ht="12">
      <c r="O144" s="66"/>
    </row>
    <row r="145" ht="12">
      <c r="O145" s="66"/>
    </row>
    <row r="146" ht="12">
      <c r="O146" s="66"/>
    </row>
    <row r="147" ht="12">
      <c r="O147" s="66"/>
    </row>
    <row r="148" ht="12">
      <c r="O148" s="66"/>
    </row>
    <row r="149" ht="12">
      <c r="O149" s="66"/>
    </row>
    <row r="150" ht="12">
      <c r="O150" s="66"/>
    </row>
    <row r="151" ht="12">
      <c r="O151" s="66"/>
    </row>
    <row r="152" ht="12">
      <c r="O152" s="66"/>
    </row>
    <row r="153" ht="12">
      <c r="O153" s="66"/>
    </row>
    <row r="154" ht="12">
      <c r="O154" s="66"/>
    </row>
    <row r="155" ht="12">
      <c r="O155" s="66"/>
    </row>
    <row r="156" ht="12">
      <c r="O156" s="66"/>
    </row>
    <row r="157" ht="12">
      <c r="O157" s="66"/>
    </row>
    <row r="158" ht="12">
      <c r="O158" s="66"/>
    </row>
    <row r="159" ht="12">
      <c r="O159" s="66"/>
    </row>
    <row r="160" ht="12">
      <c r="O160" s="66"/>
    </row>
    <row r="161" ht="12">
      <c r="O161" s="66"/>
    </row>
    <row r="162" ht="12">
      <c r="O162" s="66"/>
    </row>
    <row r="163" ht="12">
      <c r="O163" s="66"/>
    </row>
    <row r="164" ht="12">
      <c r="O164" s="66"/>
    </row>
    <row r="165" ht="12">
      <c r="O165" s="66"/>
    </row>
    <row r="166" ht="12">
      <c r="O166" s="66"/>
    </row>
    <row r="167" ht="12">
      <c r="O167" s="66"/>
    </row>
    <row r="168" ht="12">
      <c r="O168" s="66"/>
    </row>
    <row r="169" ht="12">
      <c r="O169" s="66"/>
    </row>
    <row r="170" ht="12">
      <c r="O170" s="66"/>
    </row>
    <row r="171" ht="12">
      <c r="O171" s="66"/>
    </row>
    <row r="172" ht="12">
      <c r="O172" s="66"/>
    </row>
    <row r="173" ht="12">
      <c r="O173" s="66"/>
    </row>
    <row r="174" ht="12">
      <c r="O174" s="66"/>
    </row>
    <row r="175" ht="12">
      <c r="O175" s="66"/>
    </row>
    <row r="176" ht="12">
      <c r="O176" s="66"/>
    </row>
    <row r="177" ht="12">
      <c r="O177" s="66"/>
    </row>
    <row r="178" ht="12">
      <c r="O178" s="66"/>
    </row>
    <row r="179" ht="12">
      <c r="O179" s="66"/>
    </row>
    <row r="180" ht="12">
      <c r="O180" s="66"/>
    </row>
    <row r="181" ht="12">
      <c r="O181" s="66"/>
    </row>
    <row r="182" ht="12">
      <c r="O182" s="66"/>
    </row>
    <row r="183" ht="12">
      <c r="O183" s="66"/>
    </row>
    <row r="184" ht="12">
      <c r="O184" s="66"/>
    </row>
    <row r="185" ht="12">
      <c r="O185" s="66"/>
    </row>
    <row r="186" ht="12">
      <c r="O186" s="66"/>
    </row>
    <row r="187" ht="12">
      <c r="O187" s="66"/>
    </row>
    <row r="188" ht="12">
      <c r="O188" s="66"/>
    </row>
    <row r="189" ht="12">
      <c r="O189" s="66"/>
    </row>
    <row r="190" ht="12">
      <c r="O190" s="66"/>
    </row>
    <row r="191" ht="12">
      <c r="O191" s="66"/>
    </row>
    <row r="192" ht="12">
      <c r="O192" s="66"/>
    </row>
    <row r="193" ht="12">
      <c r="O193" s="66"/>
    </row>
    <row r="194" ht="12">
      <c r="O194" s="66"/>
    </row>
    <row r="195" ht="12">
      <c r="O195" s="66"/>
    </row>
    <row r="326" ht="12">
      <c r="R326">
        <v>629984.6681482845</v>
      </c>
    </row>
    <row r="327" ht="12">
      <c r="R327">
        <v>533704.5170515766</v>
      </c>
    </row>
    <row r="328" ht="12">
      <c r="R328">
        <v>2948920.1810058244</v>
      </c>
    </row>
    <row r="329" ht="12">
      <c r="R329">
        <v>2609406.3443768644</v>
      </c>
    </row>
    <row r="330" ht="12">
      <c r="R330">
        <v>4229372.364863616</v>
      </c>
    </row>
    <row r="331" ht="12">
      <c r="R331">
        <v>4148131.5539559717</v>
      </c>
    </row>
    <row r="332" ht="12">
      <c r="R332">
        <v>5399482.551816998</v>
      </c>
    </row>
    <row r="333" ht="12">
      <c r="R333">
        <v>2639720.079790164</v>
      </c>
    </row>
    <row r="334" ht="12">
      <c r="R334">
        <v>9700.395332256001</v>
      </c>
    </row>
    <row r="335" ht="12">
      <c r="R335">
        <v>5466172.769726257</v>
      </c>
    </row>
    <row r="336" ht="12">
      <c r="R336">
        <v>264396.40027480264</v>
      </c>
    </row>
    <row r="337" ht="12">
      <c r="R337">
        <v>2473600.809725279</v>
      </c>
    </row>
    <row r="338" ht="12">
      <c r="R338">
        <v>1090445.6902872275</v>
      </c>
    </row>
    <row r="339" ht="12">
      <c r="R339">
        <v>385590.7144571758</v>
      </c>
    </row>
    <row r="340" ht="12">
      <c r="R340">
        <v>4560398.355576853</v>
      </c>
    </row>
    <row r="341" ht="12">
      <c r="R341">
        <v>2579092.6089635636</v>
      </c>
    </row>
    <row r="342" ht="12">
      <c r="R342">
        <v>2007981.8337769923</v>
      </c>
    </row>
    <row r="343" ht="12">
      <c r="R343">
        <v>3484867.023112968</v>
      </c>
    </row>
    <row r="344" ht="12">
      <c r="R344">
        <v>3970393.690028048</v>
      </c>
    </row>
    <row r="345" ht="12">
      <c r="R345">
        <v>200070.65372778007</v>
      </c>
    </row>
    <row r="346" ht="12">
      <c r="R346">
        <v>4848031.050914739</v>
      </c>
    </row>
    <row r="347" ht="12">
      <c r="R347">
        <v>2798564.053355856</v>
      </c>
    </row>
    <row r="348" ht="12">
      <c r="R348">
        <v>1577405.5359664788</v>
      </c>
    </row>
    <row r="349" ht="12">
      <c r="R349">
        <v>3627341.579555479</v>
      </c>
    </row>
    <row r="350" ht="12">
      <c r="R350">
        <v>4396704.184345033</v>
      </c>
    </row>
    <row r="351" ht="12">
      <c r="R351">
        <v>4597987.387489344</v>
      </c>
    </row>
    <row r="352" ht="12">
      <c r="R352">
        <v>9700.395332256001</v>
      </c>
    </row>
    <row r="353" ht="12">
      <c r="R353">
        <v>1666042.8983149678</v>
      </c>
    </row>
    <row r="354" ht="12">
      <c r="R354">
        <v>1551941.9982193066</v>
      </c>
    </row>
    <row r="355" ht="12">
      <c r="R355">
        <v>1603347.93907217</v>
      </c>
    </row>
    <row r="356" ht="12">
      <c r="R356">
        <v>1740729.8152081931</v>
      </c>
    </row>
    <row r="357" ht="12">
      <c r="R357">
        <v>1106330.0876437968</v>
      </c>
    </row>
    <row r="358" ht="12">
      <c r="R358">
        <v>1407875.8399696494</v>
      </c>
    </row>
    <row r="359" ht="12">
      <c r="R359">
        <v>1461061.4194502328</v>
      </c>
    </row>
    <row r="360" ht="12">
      <c r="R360">
        <v>1323861.4529696372</v>
      </c>
    </row>
    <row r="361" ht="12">
      <c r="R361">
        <v>830591.3294776846</v>
      </c>
    </row>
    <row r="362" ht="12">
      <c r="R362">
        <v>1558126.0002436198</v>
      </c>
    </row>
    <row r="363" ht="12">
      <c r="R363">
        <v>1116082.076058425</v>
      </c>
    </row>
    <row r="364" ht="12">
      <c r="R364">
        <v>608786.2706213386</v>
      </c>
    </row>
    <row r="365" ht="12">
      <c r="R365">
        <v>1068256.035964692</v>
      </c>
    </row>
    <row r="366" ht="12">
      <c r="R366">
        <v>1641791.9099843276</v>
      </c>
    </row>
    <row r="367" ht="12">
      <c r="R367">
        <v>1048273.1398771544</v>
      </c>
    </row>
    <row r="368" ht="12">
      <c r="R368">
        <v>414691.900453944</v>
      </c>
    </row>
    <row r="369" ht="12">
      <c r="R369">
        <v>1162410.4981584016</v>
      </c>
    </row>
    <row r="370" ht="12">
      <c r="R370">
        <v>482594.667779736</v>
      </c>
    </row>
    <row r="371" ht="12">
      <c r="R371">
        <v>1659357.4923391074</v>
      </c>
    </row>
    <row r="372" ht="12">
      <c r="R372">
        <v>59414.921410068004</v>
      </c>
    </row>
    <row r="373" ht="12">
      <c r="R373">
        <v>1230313.2654841938</v>
      </c>
    </row>
    <row r="374" ht="12">
      <c r="R374">
        <v>2869388.580070837</v>
      </c>
    </row>
    <row r="375" ht="12">
      <c r="R375">
        <v>575233.4432027808</v>
      </c>
    </row>
    <row r="376" ht="12">
      <c r="R376">
        <v>4674341.624248364</v>
      </c>
    </row>
    <row r="377" ht="12">
      <c r="R377">
        <v>1411407.520843248</v>
      </c>
    </row>
    <row r="378" ht="12">
      <c r="R378">
        <v>572868.9718405433</v>
      </c>
    </row>
    <row r="379" ht="12">
      <c r="R379">
        <v>623007.8902141416</v>
      </c>
    </row>
    <row r="380" ht="12">
      <c r="R380">
        <v>485565.41385023936</v>
      </c>
    </row>
    <row r="381" ht="12">
      <c r="R381">
        <v>1189510.977617892</v>
      </c>
    </row>
    <row r="382" ht="12">
      <c r="R382">
        <v>1247592.0946697746</v>
      </c>
    </row>
    <row r="383" ht="12">
      <c r="R383">
        <v>491082.51369545993</v>
      </c>
    </row>
    <row r="384" ht="12">
      <c r="R384">
        <v>369398.6296558954</v>
      </c>
    </row>
    <row r="385" ht="12">
      <c r="R385">
        <v>574869.6783778212</v>
      </c>
    </row>
    <row r="386" ht="12">
      <c r="R386">
        <v>412266.80162088</v>
      </c>
    </row>
    <row r="387" ht="12">
      <c r="R387">
        <v>77603.16265804801</v>
      </c>
    </row>
    <row r="388" ht="12">
      <c r="R388">
        <v>727105.2576234139</v>
      </c>
    </row>
    <row r="389" ht="12">
      <c r="R389">
        <v>206012.83648000003</v>
      </c>
    </row>
    <row r="390" ht="12">
      <c r="R390">
        <v>142804.35256000003</v>
      </c>
    </row>
    <row r="391" ht="12">
      <c r="R391">
        <v>168555.95712000006</v>
      </c>
    </row>
    <row r="392" ht="12">
      <c r="R392">
        <v>309019.25471999997</v>
      </c>
    </row>
    <row r="393" ht="12">
      <c r="R393">
        <v>112370.63808</v>
      </c>
    </row>
    <row r="394" ht="12">
      <c r="R394">
        <v>4410468.701402</v>
      </c>
    </row>
    <row r="395" ht="12">
      <c r="R395">
        <v>3928791.510475</v>
      </c>
    </row>
    <row r="396" ht="12">
      <c r="R396">
        <v>242474.76748200005</v>
      </c>
    </row>
    <row r="397" ht="12">
      <c r="R397">
        <v>36286.35188</v>
      </c>
    </row>
    <row r="398" ht="12">
      <c r="R398">
        <v>515032.09119999985</v>
      </c>
    </row>
    <row r="399" ht="12">
      <c r="R399">
        <v>255174.99064000006</v>
      </c>
    </row>
    <row r="400" ht="12">
      <c r="R400">
        <v>635713.4743880002</v>
      </c>
    </row>
    <row r="401" ht="12">
      <c r="R401">
        <v>959071.6907380007</v>
      </c>
    </row>
    <row r="402" ht="12">
      <c r="R402">
        <v>324236.11196</v>
      </c>
    </row>
    <row r="403" ht="12">
      <c r="R403">
        <v>1244621.8694839994</v>
      </c>
    </row>
    <row r="404" ht="12">
      <c r="R404">
        <v>2866466.8206816483</v>
      </c>
    </row>
    <row r="405" ht="12">
      <c r="R405">
        <v>5292171.928453915</v>
      </c>
    </row>
    <row r="406" ht="12">
      <c r="R406">
        <v>4225916.599026499</v>
      </c>
    </row>
    <row r="407" ht="12">
      <c r="R407">
        <v>2639783.5897832643</v>
      </c>
    </row>
    <row r="408" ht="12">
      <c r="R408">
        <v>5473508.693696276</v>
      </c>
    </row>
    <row r="409" ht="12">
      <c r="R409">
        <v>2488317.019898427</v>
      </c>
    </row>
    <row r="410" ht="12">
      <c r="R410">
        <v>5564510.527407001</v>
      </c>
    </row>
    <row r="411" ht="12">
      <c r="R411">
        <v>4865960.808542917</v>
      </c>
    </row>
    <row r="412" ht="12">
      <c r="R412">
        <v>4791995.294134463</v>
      </c>
    </row>
    <row r="413" ht="12">
      <c r="R413">
        <v>2512402.3910543043</v>
      </c>
    </row>
    <row r="414" ht="12">
      <c r="R414">
        <v>3317369.4268152765</v>
      </c>
    </row>
    <row r="415" ht="12">
      <c r="R415">
        <v>222458.74757400004</v>
      </c>
    </row>
    <row r="416" ht="12">
      <c r="R416">
        <v>18728.439680000003</v>
      </c>
    </row>
    <row r="417" ht="12">
      <c r="R417">
        <v>268167.845668</v>
      </c>
    </row>
    <row r="418" ht="12">
      <c r="R418">
        <v>103006.41824000001</v>
      </c>
    </row>
    <row r="419" ht="12">
      <c r="R419">
        <v>145835.72510500005</v>
      </c>
    </row>
    <row r="420" ht="12">
      <c r="R420">
        <v>195478.08916000003</v>
      </c>
    </row>
    <row r="421" ht="12">
      <c r="R421">
        <v>231822.96741400004</v>
      </c>
    </row>
  </sheetData>
  <sheetProtection/>
  <protectedRanges>
    <protectedRange sqref="F27:F29 F44:F46 F35:F37" name="Alue1"/>
  </protectedRanges>
  <mergeCells count="1">
    <mergeCell ref="A3:J3"/>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Jouko HeikkiläJan Björkwall</Manager>
  <Company>Kuntaliitto/Kuntatalous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2015 kunnalle</dc:title>
  <dc:subject/>
  <dc:creator>Björkwall Jan</dc:creator>
  <cp:keywords>Valtionosuudet</cp:keywords>
  <dc:description/>
  <cp:lastModifiedBy>Strandberg Benjamin</cp:lastModifiedBy>
  <cp:lastPrinted>2015-01-27T09:08:13Z</cp:lastPrinted>
  <dcterms:created xsi:type="dcterms:W3CDTF">2009-11-13T07:40:31Z</dcterms:created>
  <dcterms:modified xsi:type="dcterms:W3CDTF">2018-12-28T11:19:45Z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G94TWSLYV3F3-10977-6</vt:lpwstr>
  </property>
  <property fmtid="{D5CDD505-2E9C-101B-9397-08002B2CF9AE}" pid="3" name="_dlc_DocIdItemGuid">
    <vt:lpwstr>da0710d3-609a-4fad-9489-b7d9d8d26918</vt:lpwstr>
  </property>
  <property fmtid="{D5CDD505-2E9C-101B-9397-08002B2CF9AE}" pid="4" name="_dlc_DocIdUrl">
    <vt:lpwstr>http://www.kunnat.net/fi/asiantuntijapalvelut/kuntatalous/valtionosuudet/valtionosuuslaskelmat/valtionosuudet-vuonna-2015/valtionosuuslaskuri-2015/_layouts/DocIdRedir.aspx?ID=G94TWSLYV3F3-10977-6, G94TWSLYV3F3-10977-6</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Laskuri on päivitetty 27.1.2015.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2015-04-27T09:46:00Z</vt:lpwstr>
  </property>
  <property fmtid="{D5CDD505-2E9C-101B-9397-08002B2CF9AE}" pid="17" name="KN2Language">
    <vt:lpwstr/>
  </property>
</Properties>
</file>